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лексеева\Desktop\пост.03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Лист1!$A$1:$H$251</definedName>
  </definedNames>
  <calcPr calcId="162913"/>
</workbook>
</file>

<file path=xl/calcChain.xml><?xml version="1.0" encoding="utf-8"?>
<calcChain xmlns="http://schemas.openxmlformats.org/spreadsheetml/2006/main">
  <c r="C250" i="1" l="1"/>
  <c r="H251" i="1"/>
  <c r="H246" i="1"/>
  <c r="H245" i="1"/>
  <c r="H244" i="1"/>
  <c r="H243" i="1"/>
  <c r="G242" i="1"/>
  <c r="F242" i="1"/>
  <c r="E242" i="1"/>
  <c r="D242" i="1"/>
  <c r="H242" i="1" s="1"/>
  <c r="C242" i="1"/>
  <c r="H241" i="1"/>
  <c r="H240" i="1"/>
  <c r="H239" i="1"/>
  <c r="C239" i="1"/>
  <c r="H238" i="1"/>
  <c r="G237" i="1"/>
  <c r="F237" i="1"/>
  <c r="E237" i="1"/>
  <c r="D237" i="1"/>
  <c r="H237" i="1" s="1"/>
  <c r="C237" i="1"/>
  <c r="H236" i="1"/>
  <c r="H235" i="1"/>
  <c r="H234" i="1"/>
  <c r="H233" i="1"/>
  <c r="G232" i="1"/>
  <c r="F232" i="1"/>
  <c r="H232" i="1" s="1"/>
  <c r="E232" i="1"/>
  <c r="D232" i="1"/>
  <c r="C232" i="1"/>
  <c r="H230" i="1"/>
  <c r="H229" i="1"/>
  <c r="H227" i="1" s="1"/>
  <c r="G227" i="1"/>
  <c r="F227" i="1"/>
  <c r="E227" i="1"/>
  <c r="D227" i="1"/>
  <c r="H226" i="1"/>
  <c r="H225" i="1"/>
  <c r="H224" i="1"/>
  <c r="H223" i="1"/>
  <c r="G222" i="1"/>
  <c r="F222" i="1"/>
  <c r="E222" i="1"/>
  <c r="D222" i="1"/>
  <c r="C222" i="1"/>
  <c r="H222" i="1" s="1"/>
  <c r="H221" i="1"/>
  <c r="H220" i="1"/>
  <c r="C220" i="1"/>
  <c r="H219" i="1"/>
  <c r="C219" i="1"/>
  <c r="H218" i="1"/>
  <c r="G217" i="1"/>
  <c r="F217" i="1"/>
  <c r="E217" i="1"/>
  <c r="D217" i="1"/>
  <c r="C217" i="1"/>
  <c r="H217" i="1" s="1"/>
  <c r="H216" i="1"/>
  <c r="H215" i="1"/>
  <c r="H214" i="1"/>
  <c r="H213" i="1"/>
  <c r="G212" i="1"/>
  <c r="F212" i="1"/>
  <c r="E212" i="1"/>
  <c r="D212" i="1"/>
  <c r="H212" i="1" s="1"/>
  <c r="C212" i="1"/>
  <c r="H211" i="1"/>
  <c r="H210" i="1"/>
  <c r="H209" i="1"/>
  <c r="H208" i="1"/>
  <c r="G207" i="1"/>
  <c r="F207" i="1"/>
  <c r="E207" i="1"/>
  <c r="D207" i="1"/>
  <c r="C207" i="1"/>
  <c r="H207" i="1" s="1"/>
  <c r="H206" i="1"/>
  <c r="H205" i="1"/>
  <c r="C205" i="1"/>
  <c r="H204" i="1"/>
  <c r="C204" i="1"/>
  <c r="H203" i="1"/>
  <c r="G202" i="1"/>
  <c r="F202" i="1"/>
  <c r="E202" i="1"/>
  <c r="D202" i="1"/>
  <c r="C202" i="1"/>
  <c r="H202" i="1" s="1"/>
  <c r="H201" i="1"/>
  <c r="H200" i="1"/>
  <c r="H199" i="1"/>
  <c r="H198" i="1"/>
  <c r="G197" i="1"/>
  <c r="F197" i="1"/>
  <c r="E197" i="1"/>
  <c r="D197" i="1"/>
  <c r="H197" i="1" s="1"/>
  <c r="C197" i="1"/>
  <c r="H196" i="1"/>
  <c r="H195" i="1"/>
  <c r="C195" i="1"/>
  <c r="C192" i="1" s="1"/>
  <c r="H192" i="1" s="1"/>
  <c r="H194" i="1"/>
  <c r="C194" i="1"/>
  <c r="H193" i="1"/>
  <c r="G192" i="1"/>
  <c r="F192" i="1"/>
  <c r="E192" i="1"/>
  <c r="D192" i="1"/>
  <c r="H187" i="1"/>
  <c r="G187" i="1"/>
  <c r="F187" i="1"/>
  <c r="E187" i="1"/>
  <c r="D187" i="1"/>
  <c r="C187" i="1"/>
  <c r="H185" i="1"/>
  <c r="H184" i="1"/>
  <c r="H183" i="1"/>
  <c r="G182" i="1"/>
  <c r="F182" i="1"/>
  <c r="E182" i="1"/>
  <c r="D182" i="1"/>
  <c r="H182" i="1" s="1"/>
  <c r="C182" i="1"/>
  <c r="H181" i="1"/>
  <c r="H180" i="1"/>
  <c r="H179" i="1"/>
  <c r="H178" i="1"/>
  <c r="G177" i="1"/>
  <c r="F177" i="1"/>
  <c r="E177" i="1"/>
  <c r="D177" i="1"/>
  <c r="H177" i="1" s="1"/>
  <c r="C177" i="1"/>
  <c r="H176" i="1"/>
  <c r="H175" i="1"/>
  <c r="H174" i="1"/>
  <c r="H173" i="1"/>
  <c r="G172" i="1"/>
  <c r="F172" i="1"/>
  <c r="E172" i="1"/>
  <c r="D172" i="1"/>
  <c r="H172" i="1" s="1"/>
  <c r="C172" i="1"/>
  <c r="H171" i="1"/>
  <c r="H170" i="1"/>
  <c r="H169" i="1"/>
  <c r="H168" i="1"/>
  <c r="G167" i="1"/>
  <c r="F167" i="1"/>
  <c r="E167" i="1"/>
  <c r="D167" i="1"/>
  <c r="H167" i="1" s="1"/>
  <c r="C167" i="1"/>
  <c r="H166" i="1"/>
  <c r="H165" i="1"/>
  <c r="H164" i="1"/>
  <c r="H163" i="1"/>
  <c r="G162" i="1"/>
  <c r="F162" i="1"/>
  <c r="E162" i="1"/>
  <c r="D162" i="1"/>
  <c r="H162" i="1" s="1"/>
  <c r="C162" i="1"/>
  <c r="H161" i="1"/>
  <c r="H160" i="1"/>
  <c r="H159" i="1"/>
  <c r="H158" i="1"/>
  <c r="G157" i="1"/>
  <c r="F157" i="1"/>
  <c r="E157" i="1"/>
  <c r="D157" i="1"/>
  <c r="H157" i="1" s="1"/>
  <c r="C157" i="1"/>
  <c r="H156" i="1"/>
  <c r="H155" i="1"/>
  <c r="H154" i="1"/>
  <c r="H153" i="1"/>
  <c r="G152" i="1"/>
  <c r="G144" i="1" s="1"/>
  <c r="F152" i="1"/>
  <c r="E152" i="1"/>
  <c r="D152" i="1"/>
  <c r="D144" i="1" s="1"/>
  <c r="D142" i="1" s="1"/>
  <c r="C152" i="1"/>
  <c r="C144" i="1" s="1"/>
  <c r="H151" i="1"/>
  <c r="H150" i="1"/>
  <c r="H149" i="1"/>
  <c r="H148" i="1"/>
  <c r="G147" i="1"/>
  <c r="F147" i="1"/>
  <c r="E147" i="1"/>
  <c r="D147" i="1"/>
  <c r="H147" i="1" s="1"/>
  <c r="C147" i="1"/>
  <c r="H146" i="1"/>
  <c r="H145" i="1"/>
  <c r="F144" i="1"/>
  <c r="F249" i="1" s="1"/>
  <c r="E144" i="1"/>
  <c r="E249" i="1" s="1"/>
  <c r="H143" i="1"/>
  <c r="E142" i="1"/>
  <c r="H141" i="1"/>
  <c r="H140" i="1"/>
  <c r="H139" i="1"/>
  <c r="H138" i="1"/>
  <c r="G137" i="1"/>
  <c r="F137" i="1"/>
  <c r="E137" i="1"/>
  <c r="D137" i="1"/>
  <c r="C137" i="1"/>
  <c r="H137" i="1" s="1"/>
  <c r="H136" i="1"/>
  <c r="H135" i="1"/>
  <c r="H134" i="1"/>
  <c r="H133" i="1"/>
  <c r="G132" i="1"/>
  <c r="F132" i="1"/>
  <c r="E132" i="1"/>
  <c r="D132" i="1"/>
  <c r="H132" i="1" s="1"/>
  <c r="C132" i="1"/>
  <c r="H131" i="1"/>
  <c r="H130" i="1"/>
  <c r="H129" i="1"/>
  <c r="H128" i="1"/>
  <c r="C127" i="1"/>
  <c r="H127" i="1" s="1"/>
  <c r="H126" i="1"/>
  <c r="E125" i="1"/>
  <c r="C125" i="1"/>
  <c r="H125" i="1" s="1"/>
  <c r="H124" i="1"/>
  <c r="H123" i="1"/>
  <c r="G122" i="1"/>
  <c r="F122" i="1"/>
  <c r="E122" i="1"/>
  <c r="D122" i="1"/>
  <c r="C122" i="1"/>
  <c r="H122" i="1" s="1"/>
  <c r="H121" i="1"/>
  <c r="H120" i="1"/>
  <c r="D119" i="1"/>
  <c r="D117" i="1" s="1"/>
  <c r="H117" i="1" s="1"/>
  <c r="H118" i="1"/>
  <c r="G117" i="1"/>
  <c r="F117" i="1"/>
  <c r="E117" i="1"/>
  <c r="C117" i="1"/>
  <c r="H116" i="1"/>
  <c r="H115" i="1"/>
  <c r="H114" i="1"/>
  <c r="H113" i="1"/>
  <c r="C112" i="1"/>
  <c r="H112" i="1" s="1"/>
  <c r="H111" i="1"/>
  <c r="G110" i="1"/>
  <c r="F110" i="1"/>
  <c r="F107" i="1" s="1"/>
  <c r="E110" i="1"/>
  <c r="D110" i="1"/>
  <c r="C110" i="1"/>
  <c r="H110" i="1" s="1"/>
  <c r="G109" i="1"/>
  <c r="F109" i="1"/>
  <c r="E109" i="1"/>
  <c r="E107" i="1" s="1"/>
  <c r="D109" i="1"/>
  <c r="H109" i="1" s="1"/>
  <c r="C109" i="1"/>
  <c r="H108" i="1"/>
  <c r="G107" i="1"/>
  <c r="C107" i="1"/>
  <c r="H106" i="1"/>
  <c r="H105" i="1"/>
  <c r="H104" i="1"/>
  <c r="H103" i="1"/>
  <c r="G102" i="1"/>
  <c r="F102" i="1"/>
  <c r="E102" i="1"/>
  <c r="D102" i="1"/>
  <c r="H102" i="1" s="1"/>
  <c r="C102" i="1"/>
  <c r="H101" i="1"/>
  <c r="H100" i="1"/>
  <c r="H99" i="1"/>
  <c r="H98" i="1"/>
  <c r="G97" i="1"/>
  <c r="F97" i="1"/>
  <c r="E97" i="1"/>
  <c r="D97" i="1"/>
  <c r="C97" i="1"/>
  <c r="H97" i="1" s="1"/>
  <c r="H96" i="1"/>
  <c r="H95" i="1"/>
  <c r="H94" i="1"/>
  <c r="H93" i="1"/>
  <c r="G92" i="1"/>
  <c r="F92" i="1"/>
  <c r="E92" i="1"/>
  <c r="D92" i="1"/>
  <c r="H92" i="1" s="1"/>
  <c r="C92" i="1"/>
  <c r="H91" i="1"/>
  <c r="H90" i="1"/>
  <c r="H89" i="1"/>
  <c r="C89" i="1"/>
  <c r="H88" i="1"/>
  <c r="G87" i="1"/>
  <c r="F87" i="1"/>
  <c r="E87" i="1"/>
  <c r="D87" i="1"/>
  <c r="H87" i="1" s="1"/>
  <c r="C87" i="1"/>
  <c r="H86" i="1"/>
  <c r="G85" i="1"/>
  <c r="G82" i="1" s="1"/>
  <c r="F85" i="1"/>
  <c r="E85" i="1"/>
  <c r="D85" i="1"/>
  <c r="C85" i="1"/>
  <c r="C82" i="1" s="1"/>
  <c r="G84" i="1"/>
  <c r="F84" i="1"/>
  <c r="F82" i="1" s="1"/>
  <c r="E84" i="1"/>
  <c r="E82" i="1" s="1"/>
  <c r="D84" i="1"/>
  <c r="H84" i="1" s="1"/>
  <c r="C84" i="1"/>
  <c r="H83" i="1"/>
  <c r="D82" i="1"/>
  <c r="H81" i="1"/>
  <c r="H80" i="1"/>
  <c r="H79" i="1"/>
  <c r="H78" i="1"/>
  <c r="G77" i="1"/>
  <c r="F77" i="1"/>
  <c r="E77" i="1"/>
  <c r="D77" i="1"/>
  <c r="C77" i="1"/>
  <c r="H77" i="1" s="1"/>
  <c r="H76" i="1"/>
  <c r="H75" i="1"/>
  <c r="H74" i="1"/>
  <c r="H73" i="1"/>
  <c r="H72" i="1"/>
  <c r="G72" i="1"/>
  <c r="F72" i="1"/>
  <c r="E72" i="1"/>
  <c r="D72" i="1"/>
  <c r="C72" i="1"/>
  <c r="H71" i="1"/>
  <c r="G70" i="1"/>
  <c r="G67" i="1" s="1"/>
  <c r="F70" i="1"/>
  <c r="E70" i="1"/>
  <c r="D70" i="1"/>
  <c r="C70" i="1"/>
  <c r="H70" i="1" s="1"/>
  <c r="H69" i="1"/>
  <c r="H68" i="1"/>
  <c r="F67" i="1"/>
  <c r="E67" i="1"/>
  <c r="D67" i="1"/>
  <c r="C67" i="1"/>
  <c r="H67" i="1" s="1"/>
  <c r="H64" i="1"/>
  <c r="C62" i="1"/>
  <c r="H62" i="1" s="1"/>
  <c r="H60" i="1"/>
  <c r="H59" i="1"/>
  <c r="H58" i="1"/>
  <c r="E57" i="1"/>
  <c r="H57" i="1" s="1"/>
  <c r="D57" i="1"/>
  <c r="C57" i="1"/>
  <c r="C55" i="1"/>
  <c r="C35" i="1" s="1"/>
  <c r="H35" i="1" s="1"/>
  <c r="H54" i="1"/>
  <c r="C54" i="1"/>
  <c r="G52" i="1"/>
  <c r="F52" i="1"/>
  <c r="E52" i="1"/>
  <c r="D52" i="1"/>
  <c r="C52" i="1"/>
  <c r="H52" i="1" s="1"/>
  <c r="H51" i="1"/>
  <c r="H50" i="1"/>
  <c r="H49" i="1"/>
  <c r="H48" i="1"/>
  <c r="G47" i="1"/>
  <c r="F47" i="1"/>
  <c r="E47" i="1"/>
  <c r="D47" i="1"/>
  <c r="H47" i="1" s="1"/>
  <c r="C47" i="1"/>
  <c r="H46" i="1"/>
  <c r="H45" i="1"/>
  <c r="H44" i="1"/>
  <c r="H43" i="1"/>
  <c r="G42" i="1"/>
  <c r="F42" i="1"/>
  <c r="E42" i="1"/>
  <c r="D42" i="1"/>
  <c r="C42" i="1"/>
  <c r="H42" i="1" s="1"/>
  <c r="H41" i="1"/>
  <c r="H40" i="1"/>
  <c r="H39" i="1"/>
  <c r="H38" i="1"/>
  <c r="G37" i="1"/>
  <c r="F37" i="1"/>
  <c r="E37" i="1"/>
  <c r="D37" i="1"/>
  <c r="H37" i="1" s="1"/>
  <c r="C37" i="1"/>
  <c r="H36" i="1"/>
  <c r="G35" i="1"/>
  <c r="F35" i="1"/>
  <c r="E35" i="1"/>
  <c r="E250" i="1" s="1"/>
  <c r="D35" i="1"/>
  <c r="G34" i="1"/>
  <c r="F34" i="1"/>
  <c r="E34" i="1"/>
  <c r="D34" i="1"/>
  <c r="C34" i="1"/>
  <c r="G33" i="1"/>
  <c r="G248" i="1" s="1"/>
  <c r="F33" i="1"/>
  <c r="F248" i="1" s="1"/>
  <c r="E33" i="1"/>
  <c r="E32" i="1" s="1"/>
  <c r="D33" i="1"/>
  <c r="D248" i="1" s="1"/>
  <c r="C33" i="1"/>
  <c r="C248" i="1" s="1"/>
  <c r="G32" i="1"/>
  <c r="F32" i="1"/>
  <c r="H31" i="1"/>
  <c r="H30" i="1"/>
  <c r="H29" i="1"/>
  <c r="H28" i="1"/>
  <c r="G27" i="1"/>
  <c r="F27" i="1"/>
  <c r="E27" i="1"/>
  <c r="D27" i="1"/>
  <c r="H27" i="1" s="1"/>
  <c r="C27" i="1"/>
  <c r="H26" i="1"/>
  <c r="H25" i="1"/>
  <c r="H24" i="1"/>
  <c r="H23" i="1"/>
  <c r="G22" i="1"/>
  <c r="F22" i="1"/>
  <c r="E22" i="1"/>
  <c r="D22" i="1"/>
  <c r="C22" i="1"/>
  <c r="H22" i="1" s="1"/>
  <c r="H21" i="1"/>
  <c r="H20" i="1"/>
  <c r="H19" i="1"/>
  <c r="H18" i="1"/>
  <c r="G17" i="1"/>
  <c r="F17" i="1"/>
  <c r="E17" i="1"/>
  <c r="D17" i="1"/>
  <c r="H17" i="1" s="1"/>
  <c r="C17" i="1"/>
  <c r="H16" i="1"/>
  <c r="G15" i="1"/>
  <c r="G250" i="1" s="1"/>
  <c r="F15" i="1"/>
  <c r="F250" i="1" s="1"/>
  <c r="E15" i="1"/>
  <c r="D15" i="1"/>
  <c r="D250" i="1" s="1"/>
  <c r="C15" i="1"/>
  <c r="H250" i="1" s="1"/>
  <c r="G14" i="1"/>
  <c r="F14" i="1"/>
  <c r="F12" i="1" s="1"/>
  <c r="E14" i="1"/>
  <c r="E12" i="1" s="1"/>
  <c r="D14" i="1"/>
  <c r="D249" i="1" s="1"/>
  <c r="C14" i="1"/>
  <c r="H14" i="1" s="1"/>
  <c r="H13" i="1"/>
  <c r="D12" i="1"/>
  <c r="D247" i="1" l="1"/>
  <c r="C32" i="1"/>
  <c r="G142" i="1"/>
  <c r="G249" i="1"/>
  <c r="F247" i="1"/>
  <c r="H144" i="1"/>
  <c r="C142" i="1"/>
  <c r="H82" i="1"/>
  <c r="G247" i="1"/>
  <c r="H85" i="1"/>
  <c r="D107" i="1"/>
  <c r="H107" i="1" s="1"/>
  <c r="H152" i="1"/>
  <c r="C249" i="1"/>
  <c r="H249" i="1" s="1"/>
  <c r="D32" i="1"/>
  <c r="H34" i="1"/>
  <c r="H119" i="1"/>
  <c r="F142" i="1"/>
  <c r="H33" i="1"/>
  <c r="H15" i="1"/>
  <c r="H55" i="1"/>
  <c r="E248" i="1"/>
  <c r="E247" i="1" s="1"/>
  <c r="C12" i="1"/>
  <c r="H12" i="1" s="1"/>
  <c r="G12" i="1"/>
  <c r="H142" i="1" l="1"/>
  <c r="C247" i="1"/>
  <c r="H247" i="1" s="1"/>
  <c r="H32" i="1"/>
  <c r="H248" i="1"/>
</calcChain>
</file>

<file path=xl/sharedStrings.xml><?xml version="1.0" encoding="utf-8"?>
<sst xmlns="http://schemas.openxmlformats.org/spreadsheetml/2006/main" count="307" uniqueCount="69">
  <si>
    <t xml:space="preserve">Приложение  № 3 </t>
  </si>
  <si>
    <t>к муниципальной программе</t>
  </si>
  <si>
    <t>РЕСУРСНОЕ ОБЕСПЕЧЕНИЕ</t>
  </si>
  <si>
    <t xml:space="preserve">муниципальной программы </t>
  </si>
  <si>
    <t>«Развитие системы образования муниципального образования Петушинский район»</t>
  </si>
  <si>
    <t>наименование муниципальной программы</t>
  </si>
  <si>
    <t>Наименование основных мероприятий</t>
  </si>
  <si>
    <t>Источник финансирования</t>
  </si>
  <si>
    <t>Объем финансирования, тыс.рублей</t>
  </si>
  <si>
    <t>Итого                  2024-2028 годы</t>
  </si>
  <si>
    <t>2024 год</t>
  </si>
  <si>
    <t>2025 год</t>
  </si>
  <si>
    <t>2026 год</t>
  </si>
  <si>
    <t>2027 год</t>
  </si>
  <si>
    <t>2028 год</t>
  </si>
  <si>
    <t>1. Организация дошкольного образования, в том числе: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</si>
  <si>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</si>
  <si>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</si>
  <si>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</si>
  <si>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</si>
  <si>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</si>
  <si>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>1.1.  Субсидии бюджетым учреждениям на финан-совое обеспечение госу-дарственного (муници-пального) задания на оказание государственных (муниципальных) услуг (выполнение работ)</t>
  </si>
  <si>
    <t>1.2.  Расходы за счёт субсидии на проведение мероприятий по созданию в дошкольных образо-вательных организациях условий для получения детьми-инвалидами качественного образова-ния, доступная среда</t>
  </si>
  <si>
    <t>1.3. Расходы на подгото-вку образовательных организаций к началу учебного года и оздорови-тельных лагерей к летнему периоду</t>
  </si>
  <si>
    <t>2. Организация общего образования, в том числе:</t>
  </si>
  <si>
    <t>2.1. Субсидии бюджетным учреждениям на финансо-вое обеспечение государс-твенного (муниципаль-ного) задания на оказание государственных (муниц-ипальных) услуг (выполнение работ)</t>
  </si>
  <si>
    <t xml:space="preserve">2.2. Расходы на приобрет-ение транспортных средств  для организации бесплатной перевозки обучающихся в муници пальных общеобразова-тельных организациях
</t>
  </si>
  <si>
    <t>2.3. Расходы на подготов-ку муниципальных образо-вательных организаций к началу учебного года и оздоровительных лагерей к летнему периоду к учебному</t>
  </si>
  <si>
    <t xml:space="preserve">2.4. Расходы за счет субси-дии на дополнительное финансовое обеспечение деятельности групп прод-ленного дня в муници-пальных и частных обще-образовательных органи-зациях для обучающихся первых классов 
</t>
  </si>
  <si>
    <t>2.5 Выполнение мероприятий по капитальному ремонту общеобразовательных организаций и их оснащению средствами обучения и воспитания в полном объеме</t>
  </si>
  <si>
    <t>2.6 .Проведение меро-приятий по обеспечению деятельности советников директора по воспитанию и взаимодействию с детс-кими общественными объединениях в общеоб-разовательных организа-циях</t>
  </si>
  <si>
    <t> </t>
  </si>
  <si>
    <t>3.Организация дополнительного образования, в том числе:</t>
  </si>
  <si>
    <t>3.1. Субсидии бюджет-ным учреждениям на финансовое обеспечение государственного (муни-ципального) задания на оказание государственных (муниципальных) услуг (выполнение работ)</t>
  </si>
  <si>
    <t>3.2 Муниципальный социальный заказ</t>
  </si>
  <si>
    <t>4. Обеспечение оздоровления детей школьного возраста</t>
  </si>
  <si>
    <t>4.1.Организация лагерей дневного пребывания в школах в каникулярное время</t>
  </si>
  <si>
    <t>4.2.Трудовые бригады</t>
  </si>
  <si>
    <t>4.3. Обеспечение оздоро-вления и отдыха детей на базе муниципального загородных детских оздоровительных лагерях</t>
  </si>
  <si>
    <t xml:space="preserve">4.4. Организация куль-турно-экскурсионного обслуживания в канику-лярное время
</t>
  </si>
  <si>
    <t>5.  Содействие развитию системы дошкольного, общего и дополнитель-ного образования</t>
  </si>
  <si>
    <t>5.1 Доведение средней з/платы педагогических работников дополнитель-ного образования до уровня установленного Указом Президента РФ от 01.06.2012 года № 761</t>
  </si>
  <si>
    <t>5.2 Обеспечение бесплатным питанием учащихся 1-4 классов (завтраки)</t>
  </si>
  <si>
    <t>5.3. Обеспечение обучаю-щихся с ограниченными возможностями здоровья в муниципальных общеоб-разовательных организа-циях, реализующих адап-тированные образователь-ные программы началь-ного общего, основного общего и среднего общего образования на террито-рии муниципального образования «Петушинс-кий район» бесплатным двухразовым питанием</t>
  </si>
  <si>
    <t>5.4.  Расходы на организацию бесплатного горячего питания обучающихся, получающих начальное общее образование в частных образовательных организациях за счет субсидии на поддержку приоритетных направлений развития отрасли образования</t>
  </si>
  <si>
    <t>5.5. Расходы по предоста-влению услуги по органи-зации питания для общ-образовательных школ района</t>
  </si>
  <si>
    <t>6. Предоставление мер социальной поддержки работникам образования</t>
  </si>
  <si>
    <t>7. Оказание мер социальной поддержки семьям с детьми, в том числе:</t>
  </si>
  <si>
    <t>7.1. Социальная поддержка детей- инвалидов дошкольного возраста</t>
  </si>
  <si>
    <t>7.2.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</si>
  <si>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7.3.   Предоставление мер социальной поддержки педагогическим работникам и иным категориям граждан, работающим в муниципальных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 (расходы за счет субвенции)</t>
  </si>
  <si>
    <t>8. Обеспечение защиты прав и интересов детей-сирот и детей, оставшихся без попечения родителей</t>
  </si>
  <si>
    <t>9. Обеспечение полно-мочий по организации и осуществлению деятель-ности по опеке и попечительству</t>
  </si>
  <si>
    <t>10. Развитие кадрового потенциала системы дошкольного, общего и профессионального образования</t>
  </si>
  <si>
    <t>11. Обеспечение функ-ций муниципальных органов</t>
  </si>
  <si>
    <t>12. Обеспечение деятельности муниципальных автономных образовательных учреждений</t>
  </si>
  <si>
    <t>13. Обеспечение деятельности муниципальных автономных образовательных учреждений</t>
  </si>
  <si>
    <t>Е 1. Реализация мероприятий в рамках регионального проекта "Современная школа" национального проекта "Образование", в том числе:</t>
  </si>
  <si>
    <t>Е 1. 1. Оснащение (обновление материально-технической базы) обору-дованием, средствами обучения и воспитания общеобразовательных организаций, в том числе осуществляющих образо-вательную деятельность по адаптированным основным общеобразова-тельным программам</t>
  </si>
  <si>
    <t>Е 2. Реализация мероприятий в рамках регионального проекта "Успех каждого ребёнка" национального проекта "Образование", в том числе:</t>
  </si>
  <si>
    <t>Е 2.1. Обновление материально-технической базы для организации учебно-исследовательс-кой, научно-практической, творческой деятельности, занятий физической куль-турой и спортом в образо-вательных организациях</t>
  </si>
  <si>
    <t>Е 2.2. 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</si>
  <si>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Е 4. Реализация мероприятий в рамках регионального проекта "Цифровая образова-тельная среда" наци-онального проекта "Образование", в том числе:</t>
  </si>
  <si>
    <t xml:space="preserve">Е 4.1. Внедрение целевой модели цифровой образовательной среды в общеобразовательных организациях и профес-сиональных образова-тельных организациях
</t>
  </si>
  <si>
    <t>Ю4   Основное мероприятие "Реализация мероприятий в рамках регионального проекта "Все лучшее детям" национального пректа "Мололдежь и дети"</t>
  </si>
  <si>
    <t>Ю6   Основное мероприятие "Проведение мероприятий по обеспичению деятельности советников директора по воспитания и взаимодействию с детскими общественными объеденениями в общеобразовательных организациях"</t>
  </si>
  <si>
    <t>ЕВ. Проведение меро-приятий по обеспечению деятельности советников директора по воспитанию и взаимодействию с детс-кими общественными объединениях в общеоб-разовательных организа-циях</t>
  </si>
  <si>
    <t>ЕВ.1.Проведение меро-приятий по обеспечению деятельности советников директора по воспитанию и взаимодействию с детс-кими общественными объединениях в общеоб-разовательных организа-циях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</si>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</sst>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0"/>
    <numFmt numFmtId="165" formatCode="#,##0.000"/>
    <numFmt numFmtId="166" formatCode="#,##0.0000"/>
    <numFmt numFmtId="167" formatCode="0.000"/>
    <numFmt numFmtId="168" formatCode="0.00000"/>
  </numFmts>
  <fonts count="7" x14ac:knownFonts="1">
    <font>
      <sz val="11"/>
      <color theme="1"/>
      <name val="Calibri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indexed="5"/>
        <bgColor indexed="5"/>
      </patternFill>
    </fill>
    <fill>
      <patternFill patternType="solid">
        <fgColor rgb="FFFFFF00"/>
        <bgColor indexed="5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2" fillId="0" borderId="3" xfId="0" applyFont="1" applyBorder="1"/>
    <xf numFmtId="164" fontId="2" fillId="0" borderId="3" xfId="0" applyNumberFormat="1" applyFont="1" applyBorder="1" applyAlignment="1">
      <alignment horizontal="center"/>
    </xf>
    <xf numFmtId="164" fontId="2" fillId="0" borderId="3" xfId="0" applyNumberFormat="1" applyFont="1" applyBorder="1"/>
    <xf numFmtId="0" fontId="2" fillId="0" borderId="3" xfId="0" applyFont="1" applyBorder="1" applyAlignment="1">
      <alignment wrapText="1"/>
    </xf>
    <xf numFmtId="16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 applyAlignment="1">
      <alignment horizontal="center"/>
    </xf>
    <xf numFmtId="164" fontId="1" fillId="0" borderId="3" xfId="0" applyNumberFormat="1" applyFont="1" applyBorder="1"/>
    <xf numFmtId="0" fontId="1" fillId="0" borderId="3" xfId="0" applyFont="1" applyBorder="1" applyAlignment="1">
      <alignment wrapText="1"/>
    </xf>
    <xf numFmtId="4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/>
    <xf numFmtId="166" fontId="1" fillId="0" borderId="3" xfId="0" applyNumberFormat="1" applyFont="1" applyBorder="1" applyAlignment="1">
      <alignment horizontal="center"/>
    </xf>
    <xf numFmtId="0" fontId="1" fillId="0" borderId="6" xfId="0" applyFont="1" applyBorder="1"/>
    <xf numFmtId="164" fontId="1" fillId="0" borderId="6" xfId="0" applyNumberFormat="1" applyFont="1" applyBorder="1" applyAlignment="1">
      <alignment horizontal="center"/>
    </xf>
    <xf numFmtId="164" fontId="1" fillId="0" borderId="6" xfId="0" applyNumberFormat="1" applyFont="1" applyBorder="1"/>
    <xf numFmtId="4" fontId="1" fillId="0" borderId="6" xfId="0" applyNumberFormat="1" applyFont="1" applyBorder="1"/>
    <xf numFmtId="164" fontId="2" fillId="2" borderId="3" xfId="0" applyNumberFormat="1" applyFont="1" applyFill="1" applyBorder="1" applyAlignment="1">
      <alignment horizontal="center"/>
    </xf>
    <xf numFmtId="0" fontId="1" fillId="2" borderId="3" xfId="0" applyFont="1" applyFill="1" applyBorder="1"/>
    <xf numFmtId="165" fontId="1" fillId="2" borderId="6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6" xfId="0" applyNumberFormat="1" applyFont="1" applyFill="1" applyBorder="1"/>
    <xf numFmtId="0" fontId="1" fillId="2" borderId="3" xfId="0" applyFont="1" applyFill="1" applyBorder="1" applyAlignment="1">
      <alignment wrapText="1"/>
    </xf>
    <xf numFmtId="0" fontId="4" fillId="3" borderId="7" xfId="0" applyFont="1" applyFill="1" applyBorder="1" applyAlignment="1">
      <alignment horizontal="left" wrapText="1"/>
    </xf>
    <xf numFmtId="164" fontId="4" fillId="3" borderId="7" xfId="0" applyNumberFormat="1" applyFont="1" applyFill="1" applyBorder="1" applyAlignment="1">
      <alignment horizontal="center"/>
    </xf>
    <xf numFmtId="165" fontId="4" fillId="3" borderId="7" xfId="0" applyNumberFormat="1" applyFont="1" applyFill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6" xfId="0" applyNumberFormat="1" applyFont="1" applyBorder="1"/>
    <xf numFmtId="165" fontId="1" fillId="0" borderId="3" xfId="0" applyNumberFormat="1" applyFont="1" applyBorder="1" applyAlignment="1">
      <alignment horizontal="center"/>
    </xf>
    <xf numFmtId="0" fontId="2" fillId="4" borderId="3" xfId="0" applyFont="1" applyFill="1" applyBorder="1"/>
    <xf numFmtId="164" fontId="2" fillId="4" borderId="3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wrapText="1"/>
    </xf>
    <xf numFmtId="4" fontId="2" fillId="4" borderId="3" xfId="0" applyNumberFormat="1" applyFont="1" applyFill="1" applyBorder="1" applyAlignment="1">
      <alignment horizontal="center"/>
    </xf>
    <xf numFmtId="164" fontId="5" fillId="4" borderId="3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65" fontId="2" fillId="0" borderId="3" xfId="0" applyNumberFormat="1" applyFont="1" applyBorder="1"/>
    <xf numFmtId="164" fontId="4" fillId="0" borderId="9" xfId="0" applyNumberFormat="1" applyFont="1" applyBorder="1" applyAlignment="1">
      <alignment horizontal="center" vertical="center"/>
    </xf>
    <xf numFmtId="165" fontId="1" fillId="0" borderId="3" xfId="0" applyNumberFormat="1" applyFont="1" applyBorder="1"/>
    <xf numFmtId="167" fontId="1" fillId="0" borderId="3" xfId="0" applyNumberFormat="1" applyFont="1" applyBorder="1" applyAlignment="1">
      <alignment horizontal="center"/>
    </xf>
    <xf numFmtId="167" fontId="1" fillId="0" borderId="3" xfId="0" applyNumberFormat="1" applyFont="1" applyBorder="1"/>
    <xf numFmtId="168" fontId="2" fillId="0" borderId="3" xfId="0" applyNumberFormat="1" applyFont="1" applyBorder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167" fontId="2" fillId="0" borderId="3" xfId="0" applyNumberFormat="1" applyFont="1" applyBorder="1"/>
    <xf numFmtId="168" fontId="1" fillId="0" borderId="3" xfId="0" applyNumberFormat="1" applyFont="1" applyBorder="1" applyAlignment="1">
      <alignment horizontal="center"/>
    </xf>
    <xf numFmtId="168" fontId="4" fillId="0" borderId="9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5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2" fillId="0" borderId="6" xfId="0" applyFont="1" applyBorder="1"/>
    <xf numFmtId="164" fontId="2" fillId="2" borderId="6" xfId="0" applyNumberFormat="1" applyFont="1" applyFill="1" applyBorder="1" applyAlignment="1">
      <alignment horizontal="center"/>
    </xf>
    <xf numFmtId="164" fontId="2" fillId="0" borderId="11" xfId="0" applyNumberFormat="1" applyFont="1" applyBorder="1"/>
    <xf numFmtId="164" fontId="2" fillId="0" borderId="12" xfId="0" applyNumberFormat="1" applyFont="1" applyBorder="1"/>
    <xf numFmtId="0" fontId="2" fillId="0" borderId="14" xfId="0" applyFont="1" applyBorder="1" applyAlignment="1">
      <alignment wrapText="1"/>
    </xf>
    <xf numFmtId="4" fontId="2" fillId="0" borderId="14" xfId="0" applyNumberFormat="1" applyFont="1" applyBorder="1" applyAlignment="1">
      <alignment horizontal="center"/>
    </xf>
    <xf numFmtId="4" fontId="2" fillId="0" borderId="15" xfId="0" applyNumberFormat="1" applyFont="1" applyBorder="1"/>
    <xf numFmtId="165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center" wrapText="1"/>
    </xf>
    <xf numFmtId="16" fontId="1" fillId="2" borderId="4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2" fillId="5" borderId="3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3"/>
  <sheetViews>
    <sheetView tabSelected="1" topLeftCell="A133" workbookViewId="0">
      <selection activeCell="C141" sqref="C141"/>
    </sheetView>
  </sheetViews>
  <sheetFormatPr defaultRowHeight="15.75" x14ac:dyDescent="0.25"/>
  <cols>
    <col min="1" max="1" width="26.85546875" style="1" customWidth="1"/>
    <col min="2" max="2" width="19.85546875" style="1" customWidth="1"/>
    <col min="3" max="4" width="17.85546875" style="2" bestFit="1" customWidth="1"/>
    <col min="5" max="5" width="16.7109375" style="2" customWidth="1"/>
    <col min="6" max="6" width="16.5703125" style="2" customWidth="1"/>
    <col min="7" max="7" width="17.140625" style="2" customWidth="1"/>
    <col min="8" max="8" width="17.85546875" style="3" customWidth="1"/>
    <col min="9" max="16384" width="9.140625" style="1"/>
  </cols>
  <sheetData>
    <row r="1" spans="1:8" ht="16.5" customHeight="1" x14ac:dyDescent="0.25">
      <c r="C1" s="3"/>
      <c r="D1" s="3"/>
      <c r="E1" s="93" t="s">
        <v>0</v>
      </c>
      <c r="F1" s="93"/>
      <c r="G1" s="93"/>
      <c r="H1" s="93"/>
    </row>
    <row r="2" spans="1:8" ht="16.5" customHeight="1" x14ac:dyDescent="0.25">
      <c r="C2" s="3"/>
      <c r="D2" s="3"/>
      <c r="E2" s="93" t="s">
        <v>1</v>
      </c>
      <c r="F2" s="93"/>
      <c r="G2" s="93"/>
      <c r="H2" s="93"/>
    </row>
    <row r="3" spans="1:8" ht="12" customHeight="1" x14ac:dyDescent="0.25"/>
    <row r="4" spans="1:8" x14ac:dyDescent="0.25">
      <c r="A4" s="94" t="s">
        <v>2</v>
      </c>
      <c r="B4" s="94"/>
      <c r="C4" s="94"/>
      <c r="D4" s="94"/>
      <c r="E4" s="94"/>
      <c r="F4" s="94"/>
      <c r="G4" s="94"/>
      <c r="H4" s="94"/>
    </row>
    <row r="5" spans="1:8" ht="16.5" customHeight="1" x14ac:dyDescent="0.25">
      <c r="A5" s="95" t="s">
        <v>3</v>
      </c>
      <c r="B5" s="95"/>
      <c r="C5" s="95"/>
      <c r="D5" s="95"/>
      <c r="E5" s="95"/>
      <c r="F5" s="95"/>
      <c r="G5" s="95"/>
      <c r="H5" s="95"/>
    </row>
    <row r="6" spans="1:8" ht="15.75" customHeight="1" x14ac:dyDescent="0.25">
      <c r="A6" s="96" t="s">
        <v>4</v>
      </c>
      <c r="B6" s="96"/>
      <c r="C6" s="96"/>
      <c r="D6" s="96"/>
      <c r="E6" s="96"/>
      <c r="F6" s="96"/>
      <c r="G6" s="96"/>
      <c r="H6" s="96"/>
    </row>
    <row r="7" spans="1:8" x14ac:dyDescent="0.25">
      <c r="A7" s="89" t="s">
        <v>5</v>
      </c>
      <c r="B7" s="89"/>
      <c r="C7" s="89"/>
      <c r="D7" s="89"/>
      <c r="E7" s="89"/>
      <c r="F7" s="89"/>
      <c r="G7" s="89"/>
      <c r="H7" s="89"/>
    </row>
    <row r="8" spans="1:8" ht="7.5" customHeight="1" x14ac:dyDescent="0.25"/>
    <row r="9" spans="1:8" ht="24.75" customHeight="1" x14ac:dyDescent="0.25">
      <c r="A9" s="90" t="s">
        <v>6</v>
      </c>
      <c r="B9" s="90" t="s">
        <v>7</v>
      </c>
      <c r="C9" s="91" t="s">
        <v>8</v>
      </c>
      <c r="D9" s="91"/>
      <c r="E9" s="91"/>
      <c r="F9" s="91"/>
      <c r="G9" s="91"/>
      <c r="H9" s="92" t="s">
        <v>9</v>
      </c>
    </row>
    <row r="10" spans="1:8" ht="20.25" customHeight="1" x14ac:dyDescent="0.25">
      <c r="A10" s="90"/>
      <c r="B10" s="90"/>
      <c r="C10" s="4" t="s">
        <v>10</v>
      </c>
      <c r="D10" s="4" t="s">
        <v>11</v>
      </c>
      <c r="E10" s="4" t="s">
        <v>12</v>
      </c>
      <c r="F10" s="4" t="s">
        <v>13</v>
      </c>
      <c r="G10" s="4" t="s">
        <v>14</v>
      </c>
      <c r="H10" s="92"/>
    </row>
    <row r="11" spans="1:8" x14ac:dyDescent="0.25">
      <c r="A11" s="5">
        <v>1</v>
      </c>
      <c r="B11" s="5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</row>
    <row r="12" spans="1:8" ht="18" customHeight="1" x14ac:dyDescent="0.25">
      <c r="A12" s="68" t="s">
        <v>15</v>
      </c>
      <c r="B12" s="7" t="s">
        <v>16</v>
      </c>
      <c r="C12" s="8">
        <f>SUM(C13:C16)</f>
        <v>291422.71565000003</v>
      </c>
      <c r="D12" s="8">
        <f>SUM(D13:D16)</f>
        <v>302992.56017999997</v>
      </c>
      <c r="E12" s="8">
        <f>SUM(E13:E16)</f>
        <v>297793.5</v>
      </c>
      <c r="F12" s="8">
        <f>SUM(F13:F16)</f>
        <v>297793.5</v>
      </c>
      <c r="G12" s="8">
        <f>SUM(G13:G16)</f>
        <v>297793.5</v>
      </c>
      <c r="H12" s="9">
        <f t="shared" ref="H12:H55" si="0">SUM(C12:G12)</f>
        <v>1487795.7758299999</v>
      </c>
    </row>
    <row r="13" spans="1:8" ht="29.25" customHeight="1" x14ac:dyDescent="0.25">
      <c r="A13" s="69"/>
      <c r="B13" s="10" t="s">
        <v>17</v>
      </c>
      <c r="C13" s="4"/>
      <c r="D13" s="4"/>
      <c r="E13" s="4"/>
      <c r="F13" s="4"/>
      <c r="G13" s="4"/>
      <c r="H13" s="9">
        <f t="shared" si="0"/>
        <v>0</v>
      </c>
    </row>
    <row r="14" spans="1:8" ht="29.25" customHeight="1" x14ac:dyDescent="0.25">
      <c r="A14" s="69"/>
      <c r="B14" s="10" t="s">
        <v>18</v>
      </c>
      <c r="C14" s="8">
        <f t="shared" ref="C14:C15" si="1">SUM(C19,C24,C29)</f>
        <v>4640.8999999999996</v>
      </c>
      <c r="D14" s="11">
        <f t="shared" ref="D14:G15" si="2">SUM(D19,D24,D29)</f>
        <v>5704</v>
      </c>
      <c r="E14" s="11">
        <f t="shared" si="2"/>
        <v>4327.1000000000004</v>
      </c>
      <c r="F14" s="11">
        <f t="shared" si="2"/>
        <v>4327.1000000000004</v>
      </c>
      <c r="G14" s="11">
        <f t="shared" si="2"/>
        <v>4327.1000000000004</v>
      </c>
      <c r="H14" s="9">
        <f t="shared" si="0"/>
        <v>23326.199999999997</v>
      </c>
    </row>
    <row r="15" spans="1:8" ht="27.75" customHeight="1" x14ac:dyDescent="0.25">
      <c r="A15" s="69"/>
      <c r="B15" s="10" t="s">
        <v>19</v>
      </c>
      <c r="C15" s="8">
        <f t="shared" si="1"/>
        <v>286781.81565</v>
      </c>
      <c r="D15" s="8">
        <f t="shared" si="2"/>
        <v>297288.56017999997</v>
      </c>
      <c r="E15" s="8">
        <f t="shared" si="2"/>
        <v>293466.40000000002</v>
      </c>
      <c r="F15" s="8">
        <f t="shared" si="2"/>
        <v>293466.40000000002</v>
      </c>
      <c r="G15" s="8">
        <f t="shared" si="2"/>
        <v>293466.40000000002</v>
      </c>
      <c r="H15" s="9">
        <f t="shared" si="0"/>
        <v>1464469.57583</v>
      </c>
    </row>
    <row r="16" spans="1:8" ht="31.5" customHeight="1" x14ac:dyDescent="0.25">
      <c r="A16" s="70"/>
      <c r="B16" s="10" t="s">
        <v>20</v>
      </c>
      <c r="C16" s="4"/>
      <c r="D16" s="4"/>
      <c r="E16" s="4"/>
      <c r="F16" s="4"/>
      <c r="G16" s="4"/>
      <c r="H16" s="12">
        <f t="shared" si="0"/>
        <v>0</v>
      </c>
    </row>
    <row r="17" spans="1:8" ht="22.5" customHeight="1" x14ac:dyDescent="0.25">
      <c r="A17" s="63" t="s">
        <v>21</v>
      </c>
      <c r="B17" s="13" t="s">
        <v>16</v>
      </c>
      <c r="C17" s="14">
        <f>SUM(C18:C21)</f>
        <v>285472.81565</v>
      </c>
      <c r="D17" s="14">
        <f t="shared" ref="D17:G32" si="3">SUM(D18:D21)</f>
        <v>297650.56017999997</v>
      </c>
      <c r="E17" s="14">
        <f t="shared" si="3"/>
        <v>292451.5</v>
      </c>
      <c r="F17" s="14">
        <f t="shared" si="3"/>
        <v>292451.5</v>
      </c>
      <c r="G17" s="14">
        <f t="shared" si="3"/>
        <v>292451.5</v>
      </c>
      <c r="H17" s="15">
        <f t="shared" si="0"/>
        <v>1460477.87583</v>
      </c>
    </row>
    <row r="18" spans="1:8" ht="31.5" customHeight="1" x14ac:dyDescent="0.25">
      <c r="A18" s="64"/>
      <c r="B18" s="16" t="s">
        <v>17</v>
      </c>
      <c r="C18" s="17"/>
      <c r="D18" s="17"/>
      <c r="E18" s="17"/>
      <c r="F18" s="17"/>
      <c r="G18" s="17"/>
      <c r="H18" s="18">
        <f t="shared" si="0"/>
        <v>0</v>
      </c>
    </row>
    <row r="19" spans="1:8" ht="35.25" customHeight="1" x14ac:dyDescent="0.25">
      <c r="A19" s="64"/>
      <c r="B19" s="16" t="s">
        <v>18</v>
      </c>
      <c r="C19" s="17"/>
      <c r="D19" s="19">
        <v>1377</v>
      </c>
      <c r="E19" s="17"/>
      <c r="F19" s="17"/>
      <c r="G19" s="17"/>
      <c r="H19" s="18">
        <f t="shared" si="0"/>
        <v>1377</v>
      </c>
    </row>
    <row r="20" spans="1:8" ht="20.25" customHeight="1" x14ac:dyDescent="0.25">
      <c r="A20" s="64"/>
      <c r="B20" s="16" t="s">
        <v>19</v>
      </c>
      <c r="C20" s="14">
        <v>285472.81565</v>
      </c>
      <c r="D20" s="14">
        <v>296273.56017999997</v>
      </c>
      <c r="E20" s="14">
        <v>292451.5</v>
      </c>
      <c r="F20" s="14">
        <v>292451.5</v>
      </c>
      <c r="G20" s="14">
        <v>292451.5</v>
      </c>
      <c r="H20" s="15">
        <f t="shared" si="0"/>
        <v>1459100.87583</v>
      </c>
    </row>
    <row r="21" spans="1:8" ht="30" customHeight="1" x14ac:dyDescent="0.25">
      <c r="A21" s="64"/>
      <c r="B21" s="16" t="s">
        <v>20</v>
      </c>
      <c r="C21" s="17"/>
      <c r="D21" s="17"/>
      <c r="E21" s="17"/>
      <c r="F21" s="17"/>
      <c r="G21" s="17"/>
      <c r="H21" s="18">
        <f t="shared" si="0"/>
        <v>0</v>
      </c>
    </row>
    <row r="22" spans="1:8" ht="21" customHeight="1" x14ac:dyDescent="0.25">
      <c r="A22" s="71" t="s">
        <v>22</v>
      </c>
      <c r="B22" s="13" t="s">
        <v>16</v>
      </c>
      <c r="C22" s="17">
        <f>SUM(C23:C26)</f>
        <v>0</v>
      </c>
      <c r="D22" s="17">
        <f t="shared" si="3"/>
        <v>0</v>
      </c>
      <c r="E22" s="17">
        <f t="shared" si="3"/>
        <v>0</v>
      </c>
      <c r="F22" s="17">
        <f t="shared" si="3"/>
        <v>0</v>
      </c>
      <c r="G22" s="17">
        <f t="shared" si="3"/>
        <v>0</v>
      </c>
      <c r="H22" s="18">
        <f t="shared" si="0"/>
        <v>0</v>
      </c>
    </row>
    <row r="23" spans="1:8" ht="30.75" customHeight="1" x14ac:dyDescent="0.25">
      <c r="A23" s="71"/>
      <c r="B23" s="16" t="s">
        <v>17</v>
      </c>
      <c r="C23" s="17"/>
      <c r="D23" s="17"/>
      <c r="E23" s="17"/>
      <c r="F23" s="17"/>
      <c r="G23" s="17"/>
      <c r="H23" s="18">
        <f t="shared" si="0"/>
        <v>0</v>
      </c>
    </row>
    <row r="24" spans="1:8" ht="33.75" customHeight="1" x14ac:dyDescent="0.25">
      <c r="A24" s="71"/>
      <c r="B24" s="16" t="s">
        <v>18</v>
      </c>
      <c r="C24" s="17"/>
      <c r="D24" s="17"/>
      <c r="E24" s="17"/>
      <c r="F24" s="17"/>
      <c r="G24" s="17"/>
      <c r="H24" s="18">
        <f t="shared" si="0"/>
        <v>0</v>
      </c>
    </row>
    <row r="25" spans="1:8" ht="22.5" customHeight="1" x14ac:dyDescent="0.25">
      <c r="A25" s="71"/>
      <c r="B25" s="16" t="s">
        <v>19</v>
      </c>
      <c r="C25" s="17"/>
      <c r="D25" s="17"/>
      <c r="E25" s="17"/>
      <c r="F25" s="17"/>
      <c r="G25" s="17"/>
      <c r="H25" s="18">
        <f t="shared" si="0"/>
        <v>0</v>
      </c>
    </row>
    <row r="26" spans="1:8" ht="35.25" customHeight="1" x14ac:dyDescent="0.25">
      <c r="A26" s="71"/>
      <c r="B26" s="16" t="s">
        <v>20</v>
      </c>
      <c r="C26" s="17"/>
      <c r="D26" s="17"/>
      <c r="E26" s="17"/>
      <c r="F26" s="17"/>
      <c r="G26" s="17"/>
      <c r="H26" s="18">
        <f t="shared" si="0"/>
        <v>0</v>
      </c>
    </row>
    <row r="27" spans="1:8" ht="18.75" customHeight="1" x14ac:dyDescent="0.25">
      <c r="A27" s="64" t="s">
        <v>23</v>
      </c>
      <c r="B27" s="20" t="s">
        <v>16</v>
      </c>
      <c r="C27" s="21">
        <f>SUM(C28:C31)</f>
        <v>5949.9</v>
      </c>
      <c r="D27" s="21">
        <f t="shared" si="3"/>
        <v>5342</v>
      </c>
      <c r="E27" s="21">
        <f t="shared" si="3"/>
        <v>5342</v>
      </c>
      <c r="F27" s="21">
        <f t="shared" si="3"/>
        <v>5342</v>
      </c>
      <c r="G27" s="21">
        <f t="shared" si="3"/>
        <v>5342</v>
      </c>
      <c r="H27" s="22">
        <f t="shared" si="0"/>
        <v>27317.9</v>
      </c>
    </row>
    <row r="28" spans="1:8" ht="30.75" customHeight="1" x14ac:dyDescent="0.25">
      <c r="A28" s="64"/>
      <c r="B28" s="16" t="s">
        <v>17</v>
      </c>
      <c r="C28" s="17"/>
      <c r="D28" s="14"/>
      <c r="E28" s="14"/>
      <c r="F28" s="14"/>
      <c r="G28" s="14"/>
      <c r="H28" s="22">
        <f t="shared" si="0"/>
        <v>0</v>
      </c>
    </row>
    <row r="29" spans="1:8" ht="30.75" customHeight="1" x14ac:dyDescent="0.25">
      <c r="A29" s="64"/>
      <c r="B29" s="16" t="s">
        <v>18</v>
      </c>
      <c r="C29" s="14">
        <v>4640.8999999999996</v>
      </c>
      <c r="D29" s="14">
        <v>4327</v>
      </c>
      <c r="E29" s="14">
        <v>4327.1000000000004</v>
      </c>
      <c r="F29" s="14">
        <v>4327.1000000000004</v>
      </c>
      <c r="G29" s="14">
        <v>4327.1000000000004</v>
      </c>
      <c r="H29" s="22">
        <f t="shared" si="0"/>
        <v>21949.199999999997</v>
      </c>
    </row>
    <row r="30" spans="1:8" ht="20.25" customHeight="1" x14ac:dyDescent="0.25">
      <c r="A30" s="64"/>
      <c r="B30" s="16" t="s">
        <v>19</v>
      </c>
      <c r="C30" s="14">
        <v>1309</v>
      </c>
      <c r="D30" s="14">
        <v>1015</v>
      </c>
      <c r="E30" s="14">
        <v>1014.9</v>
      </c>
      <c r="F30" s="14">
        <v>1014.9</v>
      </c>
      <c r="G30" s="14">
        <v>1014.9</v>
      </c>
      <c r="H30" s="22">
        <f t="shared" si="0"/>
        <v>5368.7</v>
      </c>
    </row>
    <row r="31" spans="1:8" ht="33" customHeight="1" x14ac:dyDescent="0.25">
      <c r="A31" s="65"/>
      <c r="B31" s="16" t="s">
        <v>20</v>
      </c>
      <c r="C31" s="17"/>
      <c r="D31" s="17"/>
      <c r="E31" s="17"/>
      <c r="F31" s="17"/>
      <c r="G31" s="17"/>
      <c r="H31" s="23">
        <f t="shared" si="0"/>
        <v>0</v>
      </c>
    </row>
    <row r="32" spans="1:8" ht="18" customHeight="1" x14ac:dyDescent="0.25">
      <c r="A32" s="68" t="s">
        <v>24</v>
      </c>
      <c r="B32" s="7" t="s">
        <v>16</v>
      </c>
      <c r="C32" s="8">
        <f>SUM(C33:C36)</f>
        <v>179402.55597999998</v>
      </c>
      <c r="D32" s="24">
        <f t="shared" si="3"/>
        <v>199872.85535999999</v>
      </c>
      <c r="E32" s="8">
        <f>SUM(E33:E36)</f>
        <v>158262.6</v>
      </c>
      <c r="F32" s="8">
        <f>SUM(F33:F36)</f>
        <v>162462.6</v>
      </c>
      <c r="G32" s="8">
        <f>SUM(G33:G36)</f>
        <v>158262.6</v>
      </c>
      <c r="H32" s="9">
        <f t="shared" si="0"/>
        <v>858263.21133999992</v>
      </c>
    </row>
    <row r="33" spans="1:8" ht="30.75" customHeight="1" x14ac:dyDescent="0.25">
      <c r="A33" s="69"/>
      <c r="B33" s="10" t="s">
        <v>17</v>
      </c>
      <c r="C33" s="4">
        <f>C38</f>
        <v>0</v>
      </c>
      <c r="D33" s="8">
        <f t="shared" ref="D33:G33" si="4">D38</f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9">
        <f t="shared" si="0"/>
        <v>0</v>
      </c>
    </row>
    <row r="34" spans="1:8" ht="30.75" customHeight="1" x14ac:dyDescent="0.25">
      <c r="A34" s="69"/>
      <c r="B34" s="10" t="s">
        <v>18</v>
      </c>
      <c r="C34" s="8">
        <f>SUM(C39,C44,C49,C54+C59+C64)</f>
        <v>9773.6919099999996</v>
      </c>
      <c r="D34" s="8">
        <f t="shared" ref="D34:D35" si="5">SUM(D39,D44,D49,D54+D59)</f>
        <v>10461</v>
      </c>
      <c r="E34" s="8">
        <f>SUM(E39,E44,E49,E54)</f>
        <v>8660.9</v>
      </c>
      <c r="F34" s="8">
        <f t="shared" ref="E34:G35" si="6">SUM(F39,F44,F49,F54)</f>
        <v>12062.9</v>
      </c>
      <c r="G34" s="8">
        <f t="shared" si="6"/>
        <v>8660.9</v>
      </c>
      <c r="H34" s="9">
        <f t="shared" si="0"/>
        <v>49619.391910000006</v>
      </c>
    </row>
    <row r="35" spans="1:8" ht="18.75" customHeight="1" x14ac:dyDescent="0.25">
      <c r="A35" s="69"/>
      <c r="B35" s="10" t="s">
        <v>19</v>
      </c>
      <c r="C35" s="8">
        <f>SUM(C40,C45,C50,C55+C60)</f>
        <v>169628.86406999998</v>
      </c>
      <c r="D35" s="8">
        <f t="shared" si="5"/>
        <v>189411.85535999999</v>
      </c>
      <c r="E35" s="8">
        <f t="shared" si="6"/>
        <v>149601.70000000001</v>
      </c>
      <c r="F35" s="8">
        <f t="shared" si="6"/>
        <v>150399.70000000001</v>
      </c>
      <c r="G35" s="8">
        <f t="shared" si="6"/>
        <v>149601.70000000001</v>
      </c>
      <c r="H35" s="9">
        <f t="shared" si="0"/>
        <v>808643.81942999992</v>
      </c>
    </row>
    <row r="36" spans="1:8" ht="30" customHeight="1" x14ac:dyDescent="0.25">
      <c r="A36" s="70"/>
      <c r="B36" s="10" t="s">
        <v>20</v>
      </c>
      <c r="C36" s="4"/>
      <c r="D36" s="4"/>
      <c r="E36" s="4"/>
      <c r="F36" s="4"/>
      <c r="G36" s="4"/>
      <c r="H36" s="12">
        <f t="shared" si="0"/>
        <v>0</v>
      </c>
    </row>
    <row r="37" spans="1:8" ht="15.75" customHeight="1" x14ac:dyDescent="0.25">
      <c r="A37" s="63" t="s">
        <v>25</v>
      </c>
      <c r="B37" s="13" t="s">
        <v>16</v>
      </c>
      <c r="C37" s="14">
        <f>SUM(C38:C41)</f>
        <v>169858.96406999999</v>
      </c>
      <c r="D37" s="14">
        <f>SUM(D38:D41)</f>
        <v>189180.35535999999</v>
      </c>
      <c r="E37" s="14">
        <f>SUM(E38:E41)</f>
        <v>147570.1</v>
      </c>
      <c r="F37" s="14">
        <f>SUM(F38:F41)</f>
        <v>147570.1</v>
      </c>
      <c r="G37" s="14">
        <f>SUM(G38:G41)</f>
        <v>147570.1</v>
      </c>
      <c r="H37" s="15">
        <f t="shared" si="0"/>
        <v>801749.61942999996</v>
      </c>
    </row>
    <row r="38" spans="1:8" ht="31.5" customHeight="1" x14ac:dyDescent="0.25">
      <c r="A38" s="64"/>
      <c r="B38" s="16" t="s">
        <v>17</v>
      </c>
      <c r="C38" s="17"/>
      <c r="D38" s="14"/>
      <c r="E38" s="14"/>
      <c r="F38" s="14"/>
      <c r="G38" s="14"/>
      <c r="H38" s="15">
        <f t="shared" si="0"/>
        <v>0</v>
      </c>
    </row>
    <row r="39" spans="1:8" ht="31.5" customHeight="1" x14ac:dyDescent="0.25">
      <c r="A39" s="64"/>
      <c r="B39" s="16" t="s">
        <v>18</v>
      </c>
      <c r="C39" s="14">
        <v>2275</v>
      </c>
      <c r="D39" s="14">
        <v>1800</v>
      </c>
      <c r="E39" s="14"/>
      <c r="F39" s="14"/>
      <c r="G39" s="14"/>
      <c r="H39" s="15">
        <f t="shared" si="0"/>
        <v>4075</v>
      </c>
    </row>
    <row r="40" spans="1:8" ht="18.75" customHeight="1" x14ac:dyDescent="0.25">
      <c r="A40" s="64"/>
      <c r="B40" s="16" t="s">
        <v>19</v>
      </c>
      <c r="C40" s="14">
        <v>167583.96406999999</v>
      </c>
      <c r="D40" s="14">
        <v>187380.35535999999</v>
      </c>
      <c r="E40" s="14">
        <v>147570.1</v>
      </c>
      <c r="F40" s="14">
        <v>147570.1</v>
      </c>
      <c r="G40" s="14">
        <v>147570.1</v>
      </c>
      <c r="H40" s="15">
        <f t="shared" si="0"/>
        <v>797674.61942999996</v>
      </c>
    </row>
    <row r="41" spans="1:8" ht="31.5" x14ac:dyDescent="0.25">
      <c r="A41" s="65"/>
      <c r="B41" s="16" t="s">
        <v>20</v>
      </c>
      <c r="C41" s="17"/>
      <c r="D41" s="14"/>
      <c r="E41" s="14"/>
      <c r="F41" s="14"/>
      <c r="G41" s="14"/>
      <c r="H41" s="15">
        <f t="shared" si="0"/>
        <v>0</v>
      </c>
    </row>
    <row r="42" spans="1:8" x14ac:dyDescent="0.25">
      <c r="A42" s="71" t="s">
        <v>26</v>
      </c>
      <c r="B42" s="13" t="s">
        <v>16</v>
      </c>
      <c r="C42" s="17">
        <f>SUM(C43:C46)</f>
        <v>0</v>
      </c>
      <c r="D42" s="14">
        <f t="shared" ref="D42:G52" si="7">SUM(D43:D46)</f>
        <v>0</v>
      </c>
      <c r="E42" s="14">
        <f t="shared" si="7"/>
        <v>0</v>
      </c>
      <c r="F42" s="14">
        <f t="shared" si="7"/>
        <v>4200</v>
      </c>
      <c r="G42" s="14">
        <f t="shared" si="7"/>
        <v>0</v>
      </c>
      <c r="H42" s="15">
        <f t="shared" si="0"/>
        <v>4200</v>
      </c>
    </row>
    <row r="43" spans="1:8" ht="31.5" x14ac:dyDescent="0.25">
      <c r="A43" s="71"/>
      <c r="B43" s="16" t="s">
        <v>17</v>
      </c>
      <c r="C43" s="17"/>
      <c r="D43" s="14"/>
      <c r="E43" s="14"/>
      <c r="F43" s="14"/>
      <c r="G43" s="14"/>
      <c r="H43" s="15">
        <f t="shared" si="0"/>
        <v>0</v>
      </c>
    </row>
    <row r="44" spans="1:8" ht="31.5" x14ac:dyDescent="0.25">
      <c r="A44" s="71"/>
      <c r="B44" s="16" t="s">
        <v>18</v>
      </c>
      <c r="C44" s="17"/>
      <c r="D44" s="14"/>
      <c r="E44" s="14"/>
      <c r="F44" s="14">
        <v>3402</v>
      </c>
      <c r="G44" s="14"/>
      <c r="H44" s="15">
        <f t="shared" si="0"/>
        <v>3402</v>
      </c>
    </row>
    <row r="45" spans="1:8" x14ac:dyDescent="0.25">
      <c r="A45" s="71"/>
      <c r="B45" s="16" t="s">
        <v>19</v>
      </c>
      <c r="C45" s="17"/>
      <c r="D45" s="14"/>
      <c r="E45" s="14"/>
      <c r="F45" s="14">
        <v>798</v>
      </c>
      <c r="G45" s="14"/>
      <c r="H45" s="15">
        <f t="shared" si="0"/>
        <v>798</v>
      </c>
    </row>
    <row r="46" spans="1:8" ht="31.5" x14ac:dyDescent="0.25">
      <c r="A46" s="71"/>
      <c r="B46" s="16" t="s">
        <v>20</v>
      </c>
      <c r="C46" s="17"/>
      <c r="D46" s="14"/>
      <c r="E46" s="14"/>
      <c r="F46" s="14"/>
      <c r="G46" s="14"/>
      <c r="H46" s="15">
        <f t="shared" si="0"/>
        <v>0</v>
      </c>
    </row>
    <row r="47" spans="1:8" x14ac:dyDescent="0.25">
      <c r="A47" s="71" t="s">
        <v>27</v>
      </c>
      <c r="B47" s="13" t="s">
        <v>16</v>
      </c>
      <c r="C47" s="14">
        <f>SUM(C48:C51)</f>
        <v>8827.1</v>
      </c>
      <c r="D47" s="14">
        <f t="shared" si="7"/>
        <v>8828.2999999999993</v>
      </c>
      <c r="E47" s="14">
        <f>SUM(E48:E51)</f>
        <v>8828.2999999999993</v>
      </c>
      <c r="F47" s="14">
        <f>SUM(F48:F51)</f>
        <v>8828.2999999999993</v>
      </c>
      <c r="G47" s="14">
        <f>SUM(G48:G51)</f>
        <v>8828.2999999999993</v>
      </c>
      <c r="H47" s="15">
        <f t="shared" si="0"/>
        <v>44140.3</v>
      </c>
    </row>
    <row r="48" spans="1:8" ht="31.5" x14ac:dyDescent="0.25">
      <c r="A48" s="71"/>
      <c r="B48" s="16" t="s">
        <v>17</v>
      </c>
      <c r="C48" s="14"/>
      <c r="D48" s="14"/>
      <c r="E48" s="14"/>
      <c r="F48" s="14"/>
      <c r="G48" s="14"/>
      <c r="H48" s="15">
        <f t="shared" si="0"/>
        <v>0</v>
      </c>
    </row>
    <row r="49" spans="1:8" ht="31.5" x14ac:dyDescent="0.25">
      <c r="A49" s="71"/>
      <c r="B49" s="16" t="s">
        <v>18</v>
      </c>
      <c r="C49" s="14">
        <v>6885.1</v>
      </c>
      <c r="D49" s="14">
        <v>7151</v>
      </c>
      <c r="E49" s="14">
        <v>7150.9</v>
      </c>
      <c r="F49" s="14">
        <v>7150.9</v>
      </c>
      <c r="G49" s="14">
        <v>7150.9</v>
      </c>
      <c r="H49" s="15">
        <f t="shared" si="0"/>
        <v>35488.800000000003</v>
      </c>
    </row>
    <row r="50" spans="1:8" x14ac:dyDescent="0.25">
      <c r="A50" s="71"/>
      <c r="B50" s="16" t="s">
        <v>19</v>
      </c>
      <c r="C50" s="14">
        <v>1942</v>
      </c>
      <c r="D50" s="14">
        <v>1677.3</v>
      </c>
      <c r="E50" s="14">
        <v>1677.4</v>
      </c>
      <c r="F50" s="14">
        <v>1677.4</v>
      </c>
      <c r="G50" s="14">
        <v>1677.4</v>
      </c>
      <c r="H50" s="15">
        <f t="shared" si="0"/>
        <v>8651.5</v>
      </c>
    </row>
    <row r="51" spans="1:8" ht="31.5" x14ac:dyDescent="0.25">
      <c r="A51" s="71"/>
      <c r="B51" s="16" t="s">
        <v>20</v>
      </c>
      <c r="C51" s="14"/>
      <c r="D51" s="14"/>
      <c r="E51" s="14"/>
      <c r="F51" s="14"/>
      <c r="G51" s="14"/>
      <c r="H51" s="15">
        <f t="shared" si="0"/>
        <v>0</v>
      </c>
    </row>
    <row r="52" spans="1:8" x14ac:dyDescent="0.25">
      <c r="A52" s="71" t="s">
        <v>28</v>
      </c>
      <c r="B52" s="13" t="s">
        <v>16</v>
      </c>
      <c r="C52" s="14">
        <f>SUM(C53:C56)</f>
        <v>467.9</v>
      </c>
      <c r="D52" s="14">
        <f t="shared" si="7"/>
        <v>1864.2</v>
      </c>
      <c r="E52" s="14">
        <f t="shared" si="7"/>
        <v>1864.2</v>
      </c>
      <c r="F52" s="14">
        <f t="shared" si="7"/>
        <v>1864.2</v>
      </c>
      <c r="G52" s="14">
        <f t="shared" si="7"/>
        <v>1864.2</v>
      </c>
      <c r="H52" s="15">
        <f t="shared" si="0"/>
        <v>7924.7</v>
      </c>
    </row>
    <row r="53" spans="1:8" ht="31.5" x14ac:dyDescent="0.25">
      <c r="A53" s="71"/>
      <c r="B53" s="16" t="s">
        <v>17</v>
      </c>
      <c r="C53" s="17"/>
      <c r="D53" s="14"/>
      <c r="E53" s="14"/>
      <c r="F53" s="14"/>
      <c r="G53" s="14"/>
      <c r="H53" s="15"/>
    </row>
    <row r="54" spans="1:8" ht="31.5" x14ac:dyDescent="0.25">
      <c r="A54" s="71"/>
      <c r="B54" s="16" t="s">
        <v>18</v>
      </c>
      <c r="C54" s="14">
        <f>286.2+78.8</f>
        <v>365</v>
      </c>
      <c r="D54" s="14">
        <v>1510</v>
      </c>
      <c r="E54" s="14">
        <v>1510</v>
      </c>
      <c r="F54" s="14">
        <v>1510</v>
      </c>
      <c r="G54" s="14">
        <v>1510</v>
      </c>
      <c r="H54" s="15">
        <f t="shared" si="0"/>
        <v>6405</v>
      </c>
    </row>
    <row r="55" spans="1:8" x14ac:dyDescent="0.25">
      <c r="A55" s="71"/>
      <c r="B55" s="16" t="s">
        <v>19</v>
      </c>
      <c r="C55" s="14">
        <f>102.7+0.2</f>
        <v>102.9</v>
      </c>
      <c r="D55" s="14">
        <v>354.2</v>
      </c>
      <c r="E55" s="14">
        <v>354.2</v>
      </c>
      <c r="F55" s="14">
        <v>354.2</v>
      </c>
      <c r="G55" s="14">
        <v>354.2</v>
      </c>
      <c r="H55" s="15">
        <f t="shared" si="0"/>
        <v>1519.7</v>
      </c>
    </row>
    <row r="56" spans="1:8" ht="47.25" customHeight="1" x14ac:dyDescent="0.25">
      <c r="A56" s="71"/>
      <c r="B56" s="16" t="s">
        <v>20</v>
      </c>
      <c r="C56" s="17"/>
      <c r="D56" s="14"/>
      <c r="E56" s="14"/>
      <c r="F56" s="14"/>
      <c r="G56" s="14"/>
      <c r="H56" s="15"/>
    </row>
    <row r="57" spans="1:8" ht="28.5" customHeight="1" x14ac:dyDescent="0.25">
      <c r="A57" s="86" t="s">
        <v>29</v>
      </c>
      <c r="B57" s="25" t="s">
        <v>16</v>
      </c>
      <c r="C57" s="26">
        <f>C60+C59</f>
        <v>0</v>
      </c>
      <c r="D57" s="27">
        <f t="shared" ref="D57:E57" si="8">D60+D59</f>
        <v>0</v>
      </c>
      <c r="E57" s="27">
        <f t="shared" si="8"/>
        <v>0</v>
      </c>
      <c r="F57" s="27"/>
      <c r="G57" s="27"/>
      <c r="H57" s="28">
        <f t="shared" ref="H57:H64" si="9">C57+D57+E57+F57+G57</f>
        <v>0</v>
      </c>
    </row>
    <row r="58" spans="1:8" ht="31.5" customHeight="1" x14ac:dyDescent="0.25">
      <c r="A58" s="87"/>
      <c r="B58" s="29" t="s">
        <v>17</v>
      </c>
      <c r="C58" s="26"/>
      <c r="D58" s="27"/>
      <c r="E58" s="27"/>
      <c r="F58" s="27"/>
      <c r="G58" s="27"/>
      <c r="H58" s="28">
        <f t="shared" si="9"/>
        <v>0</v>
      </c>
    </row>
    <row r="59" spans="1:8" ht="28.5" customHeight="1" x14ac:dyDescent="0.25">
      <c r="A59" s="87"/>
      <c r="B59" s="29" t="s">
        <v>18</v>
      </c>
      <c r="C59" s="26"/>
      <c r="D59" s="27"/>
      <c r="E59" s="27"/>
      <c r="F59" s="27"/>
      <c r="G59" s="27"/>
      <c r="H59" s="28">
        <f t="shared" si="9"/>
        <v>0</v>
      </c>
    </row>
    <row r="60" spans="1:8" ht="24.75" customHeight="1" x14ac:dyDescent="0.25">
      <c r="A60" s="87"/>
      <c r="B60" s="29" t="s">
        <v>19</v>
      </c>
      <c r="C60" s="26"/>
      <c r="D60" s="27"/>
      <c r="E60" s="27"/>
      <c r="F60" s="27"/>
      <c r="G60" s="27"/>
      <c r="H60" s="28">
        <f t="shared" si="9"/>
        <v>0</v>
      </c>
    </row>
    <row r="61" spans="1:8" ht="34.5" customHeight="1" x14ac:dyDescent="0.25">
      <c r="A61" s="88"/>
      <c r="B61" s="29" t="s">
        <v>20</v>
      </c>
      <c r="C61" s="26"/>
      <c r="D61" s="27"/>
      <c r="E61" s="27"/>
      <c r="F61" s="27"/>
      <c r="G61" s="27"/>
      <c r="H61" s="28"/>
    </row>
    <row r="62" spans="1:8" ht="24.75" customHeight="1" x14ac:dyDescent="0.25">
      <c r="A62" s="84" t="s">
        <v>30</v>
      </c>
      <c r="B62" s="30" t="s">
        <v>16</v>
      </c>
      <c r="C62" s="31">
        <f>C64</f>
        <v>248.59191000000001</v>
      </c>
      <c r="D62" s="31">
        <v>0</v>
      </c>
      <c r="E62" s="31">
        <v>0</v>
      </c>
      <c r="F62" s="31">
        <v>0</v>
      </c>
      <c r="G62" s="31">
        <v>0</v>
      </c>
      <c r="H62" s="31">
        <f t="shared" si="9"/>
        <v>248.59191000000001</v>
      </c>
    </row>
    <row r="63" spans="1:8" ht="35.25" customHeight="1" x14ac:dyDescent="0.25">
      <c r="A63" s="85"/>
      <c r="B63" s="30" t="s">
        <v>17</v>
      </c>
      <c r="C63" s="32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</row>
    <row r="64" spans="1:8" ht="23.25" customHeight="1" x14ac:dyDescent="0.25">
      <c r="A64" s="85"/>
      <c r="B64" s="30" t="s">
        <v>18</v>
      </c>
      <c r="C64" s="31">
        <v>248.59191000000001</v>
      </c>
      <c r="D64" s="31">
        <v>0</v>
      </c>
      <c r="E64" s="31">
        <v>0</v>
      </c>
      <c r="F64" s="31">
        <v>0</v>
      </c>
      <c r="G64" s="31">
        <v>0</v>
      </c>
      <c r="H64" s="31">
        <f t="shared" si="9"/>
        <v>248.59191000000001</v>
      </c>
    </row>
    <row r="65" spans="1:8" ht="22.5" customHeight="1" x14ac:dyDescent="0.25">
      <c r="A65" s="85"/>
      <c r="B65" s="30" t="s">
        <v>19</v>
      </c>
      <c r="C65" s="32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</row>
    <row r="66" spans="1:8" ht="34.5" customHeight="1" x14ac:dyDescent="0.25">
      <c r="A66" s="85"/>
      <c r="B66" s="30" t="s">
        <v>20</v>
      </c>
      <c r="C66" s="32" t="s">
        <v>31</v>
      </c>
      <c r="D66" s="31" t="s">
        <v>31</v>
      </c>
      <c r="E66" s="31" t="s">
        <v>31</v>
      </c>
      <c r="F66" s="31" t="s">
        <v>31</v>
      </c>
      <c r="G66" s="31" t="s">
        <v>31</v>
      </c>
      <c r="H66" s="31">
        <v>0</v>
      </c>
    </row>
    <row r="67" spans="1:8" x14ac:dyDescent="0.25">
      <c r="A67" s="68" t="s">
        <v>32</v>
      </c>
      <c r="B67" s="7" t="s">
        <v>16</v>
      </c>
      <c r="C67" s="33">
        <f>SUM(C68:C71)</f>
        <v>33383.067459999998</v>
      </c>
      <c r="D67" s="33">
        <f>SUM(D68:D71)</f>
        <v>38186.1</v>
      </c>
      <c r="E67" s="33">
        <f>SUM(E68:E71)</f>
        <v>38186.1</v>
      </c>
      <c r="F67" s="33">
        <f>SUM(F68:F71)</f>
        <v>38186.1</v>
      </c>
      <c r="G67" s="33">
        <f>SUM(G68:G71)</f>
        <v>38186.1</v>
      </c>
      <c r="H67" s="34">
        <f t="shared" ref="H67:H106" si="10">SUM(C67:G67)</f>
        <v>186127.46746000001</v>
      </c>
    </row>
    <row r="68" spans="1:8" ht="31.5" x14ac:dyDescent="0.25">
      <c r="A68" s="69"/>
      <c r="B68" s="10" t="s">
        <v>17</v>
      </c>
      <c r="C68" s="8"/>
      <c r="D68" s="8"/>
      <c r="E68" s="8"/>
      <c r="F68" s="8"/>
      <c r="G68" s="8"/>
      <c r="H68" s="34">
        <f t="shared" si="10"/>
        <v>0</v>
      </c>
    </row>
    <row r="69" spans="1:8" ht="31.5" x14ac:dyDescent="0.25">
      <c r="A69" s="69"/>
      <c r="B69" s="10" t="s">
        <v>18</v>
      </c>
      <c r="C69" s="8"/>
      <c r="D69" s="8"/>
      <c r="E69" s="8"/>
      <c r="F69" s="8"/>
      <c r="G69" s="8"/>
      <c r="H69" s="34">
        <f t="shared" si="10"/>
        <v>0</v>
      </c>
    </row>
    <row r="70" spans="1:8" x14ac:dyDescent="0.25">
      <c r="A70" s="69"/>
      <c r="B70" s="10" t="s">
        <v>19</v>
      </c>
      <c r="C70" s="8">
        <f>SUM(C75,C80)</f>
        <v>33383.067459999998</v>
      </c>
      <c r="D70" s="8">
        <f>SUM(D75,D80)</f>
        <v>38186.1</v>
      </c>
      <c r="E70" s="8">
        <f>SUM(E75,E80)</f>
        <v>38186.1</v>
      </c>
      <c r="F70" s="8">
        <f>SUM(F75,F80)</f>
        <v>38186.1</v>
      </c>
      <c r="G70" s="8">
        <f>SUM(G75,G80)</f>
        <v>38186.1</v>
      </c>
      <c r="H70" s="34">
        <f t="shared" si="10"/>
        <v>186127.46746000001</v>
      </c>
    </row>
    <row r="71" spans="1:8" ht="31.5" x14ac:dyDescent="0.25">
      <c r="A71" s="70"/>
      <c r="B71" s="10" t="s">
        <v>20</v>
      </c>
      <c r="C71" s="8"/>
      <c r="D71" s="8"/>
      <c r="E71" s="8"/>
      <c r="F71" s="8"/>
      <c r="G71" s="8"/>
      <c r="H71" s="34">
        <f t="shared" si="10"/>
        <v>0</v>
      </c>
    </row>
    <row r="72" spans="1:8" ht="15.75" customHeight="1" x14ac:dyDescent="0.25">
      <c r="A72" s="63" t="s">
        <v>33</v>
      </c>
      <c r="B72" s="13" t="s">
        <v>16</v>
      </c>
      <c r="C72" s="14">
        <f>SUM(C73:C76)</f>
        <v>32864.607459999999</v>
      </c>
      <c r="D72" s="14">
        <f>SUM(D73:D76)</f>
        <v>36977.5</v>
      </c>
      <c r="E72" s="14">
        <f>SUM(E73:E76)</f>
        <v>36977.5</v>
      </c>
      <c r="F72" s="14">
        <f>SUM(F73:F76)</f>
        <v>36977.5</v>
      </c>
      <c r="G72" s="14">
        <f>SUM(G73:G76)</f>
        <v>36977.5</v>
      </c>
      <c r="H72" s="15">
        <f t="shared" si="10"/>
        <v>180774.60746</v>
      </c>
    </row>
    <row r="73" spans="1:8" ht="30" customHeight="1" x14ac:dyDescent="0.25">
      <c r="A73" s="64"/>
      <c r="B73" s="16" t="s">
        <v>17</v>
      </c>
      <c r="C73" s="14"/>
      <c r="D73" s="14"/>
      <c r="E73" s="14"/>
      <c r="F73" s="14"/>
      <c r="G73" s="14"/>
      <c r="H73" s="15">
        <f t="shared" si="10"/>
        <v>0</v>
      </c>
    </row>
    <row r="74" spans="1:8" ht="30.75" customHeight="1" x14ac:dyDescent="0.25">
      <c r="A74" s="64"/>
      <c r="B74" s="16" t="s">
        <v>18</v>
      </c>
      <c r="C74" s="14"/>
      <c r="D74" s="14"/>
      <c r="E74" s="14"/>
      <c r="F74" s="14"/>
      <c r="G74" s="14"/>
      <c r="H74" s="15">
        <f t="shared" si="10"/>
        <v>0</v>
      </c>
    </row>
    <row r="75" spans="1:8" ht="21" customHeight="1" x14ac:dyDescent="0.25">
      <c r="A75" s="64"/>
      <c r="B75" s="16" t="s">
        <v>19</v>
      </c>
      <c r="C75" s="14">
        <v>32864.607459999999</v>
      </c>
      <c r="D75" s="14">
        <v>36977.5</v>
      </c>
      <c r="E75" s="14">
        <v>36977.5</v>
      </c>
      <c r="F75" s="14">
        <v>36977.5</v>
      </c>
      <c r="G75" s="14">
        <v>36977.5</v>
      </c>
      <c r="H75" s="15">
        <f t="shared" si="10"/>
        <v>180774.60746</v>
      </c>
    </row>
    <row r="76" spans="1:8" ht="30.75" customHeight="1" x14ac:dyDescent="0.25">
      <c r="A76" s="65"/>
      <c r="B76" s="16" t="s">
        <v>20</v>
      </c>
      <c r="C76" s="14"/>
      <c r="D76" s="14"/>
      <c r="E76" s="14"/>
      <c r="F76" s="14"/>
      <c r="G76" s="14"/>
      <c r="H76" s="15">
        <f t="shared" si="10"/>
        <v>0</v>
      </c>
    </row>
    <row r="77" spans="1:8" ht="22.5" customHeight="1" x14ac:dyDescent="0.25">
      <c r="A77" s="71" t="s">
        <v>34</v>
      </c>
      <c r="B77" s="13" t="s">
        <v>16</v>
      </c>
      <c r="C77" s="14">
        <f>SUM(C78:C81)</f>
        <v>518.46</v>
      </c>
      <c r="D77" s="14">
        <f>SUM(D78:D81)</f>
        <v>1208.5999999999999</v>
      </c>
      <c r="E77" s="14">
        <f>SUM(E78:E81)</f>
        <v>1208.5999999999999</v>
      </c>
      <c r="F77" s="14">
        <f>SUM(F78:F81)</f>
        <v>1208.5999999999999</v>
      </c>
      <c r="G77" s="14">
        <f>SUM(G78:G81)</f>
        <v>1208.5999999999999</v>
      </c>
      <c r="H77" s="15">
        <f t="shared" si="10"/>
        <v>5352.8600000000006</v>
      </c>
    </row>
    <row r="78" spans="1:8" ht="30.75" customHeight="1" x14ac:dyDescent="0.25">
      <c r="A78" s="71"/>
      <c r="B78" s="16" t="s">
        <v>17</v>
      </c>
      <c r="C78" s="14"/>
      <c r="D78" s="14"/>
      <c r="E78" s="14"/>
      <c r="F78" s="14"/>
      <c r="G78" s="14"/>
      <c r="H78" s="15">
        <f t="shared" si="10"/>
        <v>0</v>
      </c>
    </row>
    <row r="79" spans="1:8" ht="19.5" customHeight="1" x14ac:dyDescent="0.25">
      <c r="A79" s="71"/>
      <c r="B79" s="16" t="s">
        <v>18</v>
      </c>
      <c r="C79" s="14"/>
      <c r="D79" s="14"/>
      <c r="E79" s="14"/>
      <c r="F79" s="14"/>
      <c r="G79" s="14"/>
      <c r="H79" s="15">
        <f t="shared" si="10"/>
        <v>0</v>
      </c>
    </row>
    <row r="80" spans="1:8" ht="18" customHeight="1" x14ac:dyDescent="0.25">
      <c r="A80" s="71"/>
      <c r="B80" s="16" t="s">
        <v>19</v>
      </c>
      <c r="C80" s="14">
        <v>518.46</v>
      </c>
      <c r="D80" s="14">
        <v>1208.5999999999999</v>
      </c>
      <c r="E80" s="14">
        <v>1208.5999999999999</v>
      </c>
      <c r="F80" s="14">
        <v>1208.5999999999999</v>
      </c>
      <c r="G80" s="14">
        <v>1208.5999999999999</v>
      </c>
      <c r="H80" s="15">
        <f t="shared" si="10"/>
        <v>5352.8600000000006</v>
      </c>
    </row>
    <row r="81" spans="1:10" ht="30.75" customHeight="1" x14ac:dyDescent="0.25">
      <c r="A81" s="71"/>
      <c r="B81" s="16" t="s">
        <v>20</v>
      </c>
      <c r="C81" s="35"/>
      <c r="D81" s="14"/>
      <c r="E81" s="14"/>
      <c r="F81" s="14"/>
      <c r="G81" s="14"/>
      <c r="H81" s="15">
        <f t="shared" si="10"/>
        <v>0</v>
      </c>
    </row>
    <row r="82" spans="1:10" ht="19.5" customHeight="1" x14ac:dyDescent="0.25">
      <c r="A82" s="68" t="s">
        <v>35</v>
      </c>
      <c r="B82" s="7" t="s">
        <v>16</v>
      </c>
      <c r="C82" s="8">
        <f>SUM(C83:C86)</f>
        <v>12862.83455</v>
      </c>
      <c r="D82" s="8">
        <f>SUM(D83:D86)</f>
        <v>15610.3</v>
      </c>
      <c r="E82" s="8">
        <f>SUM(E83:E86)</f>
        <v>15610.3</v>
      </c>
      <c r="F82" s="8">
        <f>SUM(F83:F86)</f>
        <v>15610.3</v>
      </c>
      <c r="G82" s="8">
        <f>SUM(G83:G86)</f>
        <v>15610.3</v>
      </c>
      <c r="H82" s="9">
        <f t="shared" si="10"/>
        <v>75304.034549999997</v>
      </c>
      <c r="I82" s="77"/>
      <c r="J82" s="78"/>
    </row>
    <row r="83" spans="1:10" ht="30.75" customHeight="1" x14ac:dyDescent="0.25">
      <c r="A83" s="69"/>
      <c r="B83" s="10" t="s">
        <v>17</v>
      </c>
      <c r="C83" s="8"/>
      <c r="D83" s="8"/>
      <c r="E83" s="8"/>
      <c r="F83" s="8"/>
      <c r="G83" s="8"/>
      <c r="H83" s="9">
        <f t="shared" si="10"/>
        <v>0</v>
      </c>
    </row>
    <row r="84" spans="1:10" ht="29.25" customHeight="1" x14ac:dyDescent="0.25">
      <c r="A84" s="69"/>
      <c r="B84" s="10" t="s">
        <v>18</v>
      </c>
      <c r="C84" s="8">
        <f>SUM(C89,C94,C99,C104)</f>
        <v>6366.7039999999997</v>
      </c>
      <c r="D84" s="8">
        <f>SUM(D89,D94,D99,D104)</f>
        <v>7352</v>
      </c>
      <c r="E84" s="8">
        <f>SUM(E89,E94,E99,E104)</f>
        <v>7352</v>
      </c>
      <c r="F84" s="8">
        <f>SUM(F89,F94,F99,F104)</f>
        <v>7352</v>
      </c>
      <c r="G84" s="8">
        <f>SUM(G89,G94,G99,G104)</f>
        <v>7352</v>
      </c>
      <c r="H84" s="9">
        <f t="shared" si="10"/>
        <v>35774.703999999998</v>
      </c>
    </row>
    <row r="85" spans="1:10" ht="20.25" customHeight="1" x14ac:dyDescent="0.25">
      <c r="A85" s="69"/>
      <c r="B85" s="10" t="s">
        <v>19</v>
      </c>
      <c r="C85" s="8">
        <f>C90+C95+C100</f>
        <v>6496.1305499999999</v>
      </c>
      <c r="D85" s="8">
        <f>D90+D95+D100</f>
        <v>8258.2999999999993</v>
      </c>
      <c r="E85" s="8">
        <f>E90+E95+E100</f>
        <v>8258.2999999999993</v>
      </c>
      <c r="F85" s="8">
        <f>F90+F95+F100</f>
        <v>8258.2999999999993</v>
      </c>
      <c r="G85" s="8">
        <f>G90+G95+G100</f>
        <v>8258.2999999999993</v>
      </c>
      <c r="H85" s="9">
        <f t="shared" si="10"/>
        <v>39529.330549999999</v>
      </c>
    </row>
    <row r="86" spans="1:10" ht="30.75" customHeight="1" x14ac:dyDescent="0.25">
      <c r="A86" s="70"/>
      <c r="B86" s="10" t="s">
        <v>20</v>
      </c>
      <c r="C86" s="8"/>
      <c r="D86" s="8"/>
      <c r="E86" s="8"/>
      <c r="F86" s="8"/>
      <c r="G86" s="8"/>
      <c r="H86" s="9">
        <f t="shared" si="10"/>
        <v>0</v>
      </c>
    </row>
    <row r="87" spans="1:10" ht="16.5" customHeight="1" x14ac:dyDescent="0.25">
      <c r="A87" s="71" t="s">
        <v>36</v>
      </c>
      <c r="B87" s="13" t="s">
        <v>16</v>
      </c>
      <c r="C87" s="14">
        <f>C89+C90</f>
        <v>4945.3421699999999</v>
      </c>
      <c r="D87" s="14">
        <f t="shared" ref="D87:G87" si="11">D89+D90</f>
        <v>5486.7</v>
      </c>
      <c r="E87" s="14">
        <f t="shared" si="11"/>
        <v>5486.7</v>
      </c>
      <c r="F87" s="14">
        <f t="shared" si="11"/>
        <v>5486.7</v>
      </c>
      <c r="G87" s="14">
        <f t="shared" si="11"/>
        <v>5486.7</v>
      </c>
      <c r="H87" s="15">
        <f t="shared" si="10"/>
        <v>26892.142170000003</v>
      </c>
    </row>
    <row r="88" spans="1:10" ht="30.75" customHeight="1" x14ac:dyDescent="0.25">
      <c r="A88" s="71"/>
      <c r="B88" s="16" t="s">
        <v>17</v>
      </c>
      <c r="C88" s="14"/>
      <c r="D88" s="14"/>
      <c r="E88" s="14"/>
      <c r="F88" s="14"/>
      <c r="G88" s="14"/>
      <c r="H88" s="15">
        <f t="shared" si="10"/>
        <v>0</v>
      </c>
    </row>
    <row r="89" spans="1:10" ht="18" customHeight="1" x14ac:dyDescent="0.25">
      <c r="A89" s="71"/>
      <c r="B89" s="16" t="s">
        <v>18</v>
      </c>
      <c r="C89" s="14">
        <f>2024.34+44.814</f>
        <v>2069.154</v>
      </c>
      <c r="D89" s="14">
        <v>2523</v>
      </c>
      <c r="E89" s="14">
        <v>2523</v>
      </c>
      <c r="F89" s="14">
        <v>2523</v>
      </c>
      <c r="G89" s="14">
        <v>2523</v>
      </c>
      <c r="H89" s="15">
        <f t="shared" si="10"/>
        <v>12161.154</v>
      </c>
    </row>
    <row r="90" spans="1:10" ht="17.25" customHeight="1" x14ac:dyDescent="0.25">
      <c r="A90" s="71"/>
      <c r="B90" s="16" t="s">
        <v>19</v>
      </c>
      <c r="C90" s="14">
        <v>2876.1881699999999</v>
      </c>
      <c r="D90" s="14">
        <v>2963.7</v>
      </c>
      <c r="E90" s="14">
        <v>2963.7</v>
      </c>
      <c r="F90" s="14">
        <v>2963.7</v>
      </c>
      <c r="G90" s="14">
        <v>2963.7</v>
      </c>
      <c r="H90" s="15">
        <f t="shared" si="10"/>
        <v>14730.988170000001</v>
      </c>
    </row>
    <row r="91" spans="1:10" ht="30.75" customHeight="1" x14ac:dyDescent="0.25">
      <c r="A91" s="71"/>
      <c r="B91" s="16" t="s">
        <v>20</v>
      </c>
      <c r="C91" s="14"/>
      <c r="D91" s="14"/>
      <c r="E91" s="14"/>
      <c r="F91" s="14"/>
      <c r="G91" s="14"/>
      <c r="H91" s="15">
        <f t="shared" si="10"/>
        <v>0</v>
      </c>
    </row>
    <row r="92" spans="1:10" ht="18" customHeight="1" x14ac:dyDescent="0.25">
      <c r="A92" s="63" t="s">
        <v>37</v>
      </c>
      <c r="B92" s="13" t="s">
        <v>16</v>
      </c>
      <c r="C92" s="14">
        <f>C95</f>
        <v>905.91899999999998</v>
      </c>
      <c r="D92" s="14">
        <f t="shared" ref="D92:G92" si="12">D95</f>
        <v>1574.443</v>
      </c>
      <c r="E92" s="14">
        <f t="shared" si="12"/>
        <v>1574.443</v>
      </c>
      <c r="F92" s="14">
        <f t="shared" si="12"/>
        <v>1574.443</v>
      </c>
      <c r="G92" s="14">
        <f t="shared" si="12"/>
        <v>1574.443</v>
      </c>
      <c r="H92" s="15">
        <f t="shared" si="10"/>
        <v>7203.6910000000007</v>
      </c>
    </row>
    <row r="93" spans="1:10" ht="29.25" customHeight="1" x14ac:dyDescent="0.25">
      <c r="A93" s="64"/>
      <c r="B93" s="16" t="s">
        <v>17</v>
      </c>
      <c r="C93" s="14"/>
      <c r="D93" s="14"/>
      <c r="E93" s="14"/>
      <c r="F93" s="14"/>
      <c r="G93" s="14"/>
      <c r="H93" s="15">
        <f t="shared" si="10"/>
        <v>0</v>
      </c>
    </row>
    <row r="94" spans="1:10" ht="18.75" customHeight="1" x14ac:dyDescent="0.25">
      <c r="A94" s="64"/>
      <c r="B94" s="16" t="s">
        <v>18</v>
      </c>
      <c r="C94" s="14"/>
      <c r="D94" s="14"/>
      <c r="E94" s="14"/>
      <c r="F94" s="14"/>
      <c r="G94" s="14"/>
      <c r="H94" s="15">
        <f t="shared" si="10"/>
        <v>0</v>
      </c>
    </row>
    <row r="95" spans="1:10" ht="18.75" customHeight="1" x14ac:dyDescent="0.25">
      <c r="A95" s="64"/>
      <c r="B95" s="16" t="s">
        <v>19</v>
      </c>
      <c r="C95" s="14">
        <v>905.91899999999998</v>
      </c>
      <c r="D95" s="14">
        <v>1574.443</v>
      </c>
      <c r="E95" s="14">
        <v>1574.443</v>
      </c>
      <c r="F95" s="14">
        <v>1574.443</v>
      </c>
      <c r="G95" s="14">
        <v>1574.443</v>
      </c>
      <c r="H95" s="15">
        <f t="shared" si="10"/>
        <v>7203.6910000000007</v>
      </c>
    </row>
    <row r="96" spans="1:10" ht="30.75" customHeight="1" x14ac:dyDescent="0.25">
      <c r="A96" s="65"/>
      <c r="B96" s="16" t="s">
        <v>20</v>
      </c>
      <c r="C96" s="14"/>
      <c r="D96" s="14"/>
      <c r="E96" s="14"/>
      <c r="F96" s="14"/>
      <c r="G96" s="14"/>
      <c r="H96" s="15">
        <f t="shared" si="10"/>
        <v>0</v>
      </c>
    </row>
    <row r="97" spans="1:11" ht="18.75" customHeight="1" x14ac:dyDescent="0.25">
      <c r="A97" s="71" t="s">
        <v>38</v>
      </c>
      <c r="B97" s="13" t="s">
        <v>16</v>
      </c>
      <c r="C97" s="14">
        <f>C99+C100</f>
        <v>4666.7133800000001</v>
      </c>
      <c r="D97" s="14">
        <f t="shared" ref="D97:G97" si="13">D99+D100</f>
        <v>5862.1570000000002</v>
      </c>
      <c r="E97" s="14">
        <f t="shared" si="13"/>
        <v>5862.1570000000002</v>
      </c>
      <c r="F97" s="14">
        <f t="shared" si="13"/>
        <v>5862.1570000000002</v>
      </c>
      <c r="G97" s="14">
        <f t="shared" si="13"/>
        <v>5862.1570000000002</v>
      </c>
      <c r="H97" s="15">
        <f t="shared" si="10"/>
        <v>28115.341379999998</v>
      </c>
    </row>
    <row r="98" spans="1:11" ht="30.75" customHeight="1" x14ac:dyDescent="0.25">
      <c r="A98" s="71"/>
      <c r="B98" s="16" t="s">
        <v>17</v>
      </c>
      <c r="C98" s="14"/>
      <c r="D98" s="14"/>
      <c r="E98" s="14"/>
      <c r="F98" s="14"/>
      <c r="G98" s="14"/>
      <c r="H98" s="15">
        <f t="shared" si="10"/>
        <v>0</v>
      </c>
    </row>
    <row r="99" spans="1:11" ht="18.75" customHeight="1" x14ac:dyDescent="0.25">
      <c r="A99" s="71"/>
      <c r="B99" s="16" t="s">
        <v>18</v>
      </c>
      <c r="C99" s="14">
        <v>1952.69</v>
      </c>
      <c r="D99" s="14">
        <v>2142</v>
      </c>
      <c r="E99" s="14">
        <v>2142</v>
      </c>
      <c r="F99" s="14">
        <v>2142</v>
      </c>
      <c r="G99" s="14">
        <v>2142</v>
      </c>
      <c r="H99" s="15">
        <f t="shared" si="10"/>
        <v>10520.69</v>
      </c>
    </row>
    <row r="100" spans="1:11" ht="16.5" customHeight="1" x14ac:dyDescent="0.25">
      <c r="A100" s="71"/>
      <c r="B100" s="16" t="s">
        <v>19</v>
      </c>
      <c r="C100" s="14">
        <v>2714.0233800000001</v>
      </c>
      <c r="D100" s="14">
        <v>3720.1570000000002</v>
      </c>
      <c r="E100" s="14">
        <v>3720.1570000000002</v>
      </c>
      <c r="F100" s="14">
        <v>3720.1570000000002</v>
      </c>
      <c r="G100" s="14">
        <v>3720.1570000000002</v>
      </c>
      <c r="H100" s="15">
        <f t="shared" si="10"/>
        <v>17594.651379999999</v>
      </c>
    </row>
    <row r="101" spans="1:11" ht="30.75" customHeight="1" x14ac:dyDescent="0.25">
      <c r="A101" s="71"/>
      <c r="B101" s="16" t="s">
        <v>20</v>
      </c>
      <c r="C101" s="14"/>
      <c r="D101" s="14"/>
      <c r="E101" s="14"/>
      <c r="F101" s="14"/>
      <c r="G101" s="14"/>
      <c r="H101" s="15">
        <f t="shared" si="10"/>
        <v>0</v>
      </c>
    </row>
    <row r="102" spans="1:11" ht="17.25" customHeight="1" x14ac:dyDescent="0.25">
      <c r="A102" s="63" t="s">
        <v>39</v>
      </c>
      <c r="B102" s="13" t="s">
        <v>16</v>
      </c>
      <c r="C102" s="14">
        <f>C104</f>
        <v>2344.86</v>
      </c>
      <c r="D102" s="14">
        <f t="shared" ref="D102:G102" si="14">D104</f>
        <v>2687</v>
      </c>
      <c r="E102" s="14">
        <f t="shared" si="14"/>
        <v>2687</v>
      </c>
      <c r="F102" s="14">
        <f t="shared" si="14"/>
        <v>2687</v>
      </c>
      <c r="G102" s="14">
        <f t="shared" si="14"/>
        <v>2687</v>
      </c>
      <c r="H102" s="15">
        <f t="shared" si="10"/>
        <v>13092.86</v>
      </c>
    </row>
    <row r="103" spans="1:11" ht="30.75" customHeight="1" x14ac:dyDescent="0.25">
      <c r="A103" s="64"/>
      <c r="B103" s="16" t="s">
        <v>17</v>
      </c>
      <c r="C103" s="14"/>
      <c r="D103" s="14"/>
      <c r="E103" s="14"/>
      <c r="F103" s="14"/>
      <c r="G103" s="14"/>
      <c r="H103" s="15">
        <f t="shared" si="10"/>
        <v>0</v>
      </c>
    </row>
    <row r="104" spans="1:11" ht="18" customHeight="1" x14ac:dyDescent="0.25">
      <c r="A104" s="64"/>
      <c r="B104" s="16" t="s">
        <v>18</v>
      </c>
      <c r="C104" s="14">
        <v>2344.86</v>
      </c>
      <c r="D104" s="14">
        <v>2687</v>
      </c>
      <c r="E104" s="14">
        <v>2687</v>
      </c>
      <c r="F104" s="14">
        <v>2687</v>
      </c>
      <c r="G104" s="14">
        <v>2687</v>
      </c>
      <c r="H104" s="15">
        <f t="shared" si="10"/>
        <v>13092.86</v>
      </c>
    </row>
    <row r="105" spans="1:11" ht="18" customHeight="1" x14ac:dyDescent="0.25">
      <c r="A105" s="64"/>
      <c r="B105" s="16" t="s">
        <v>19</v>
      </c>
      <c r="C105" s="14"/>
      <c r="D105" s="14"/>
      <c r="E105" s="14"/>
      <c r="F105" s="14"/>
      <c r="G105" s="14"/>
      <c r="H105" s="15">
        <f t="shared" si="10"/>
        <v>0</v>
      </c>
    </row>
    <row r="106" spans="1:11" ht="30.75" customHeight="1" x14ac:dyDescent="0.25">
      <c r="A106" s="65"/>
      <c r="B106" s="16" t="s">
        <v>20</v>
      </c>
      <c r="C106" s="14"/>
      <c r="D106" s="14"/>
      <c r="E106" s="14"/>
      <c r="F106" s="14"/>
      <c r="G106" s="14"/>
      <c r="H106" s="15">
        <f t="shared" si="10"/>
        <v>0</v>
      </c>
    </row>
    <row r="107" spans="1:11" ht="17.25" customHeight="1" x14ac:dyDescent="0.25">
      <c r="A107" s="83" t="s">
        <v>40</v>
      </c>
      <c r="B107" s="7" t="s">
        <v>16</v>
      </c>
      <c r="C107" s="8">
        <f>SUM(C108:C111)</f>
        <v>57137.184110000002</v>
      </c>
      <c r="D107" s="8">
        <f>SUM(D108:D111)</f>
        <v>56496.399999999994</v>
      </c>
      <c r="E107" s="8">
        <f>SUM(E108:E111)</f>
        <v>55706.425999999992</v>
      </c>
      <c r="F107" s="8">
        <f>SUM(F108:F111)</f>
        <v>55491.8</v>
      </c>
      <c r="G107" s="8">
        <f>SUM(G108:G111)</f>
        <v>55491.8</v>
      </c>
      <c r="H107" s="9">
        <f t="shared" ref="H107:H170" si="15">SUM(C107:G107)</f>
        <v>280323.61010999995</v>
      </c>
      <c r="I107" s="77"/>
      <c r="J107" s="78"/>
      <c r="K107" s="78"/>
    </row>
    <row r="108" spans="1:11" ht="30.75" customHeight="1" x14ac:dyDescent="0.25">
      <c r="A108" s="83"/>
      <c r="B108" s="10" t="s">
        <v>17</v>
      </c>
      <c r="C108" s="11"/>
      <c r="D108" s="8"/>
      <c r="E108" s="8"/>
      <c r="F108" s="8"/>
      <c r="G108" s="8"/>
      <c r="H108" s="9">
        <f t="shared" si="15"/>
        <v>0</v>
      </c>
    </row>
    <row r="109" spans="1:11" ht="30.75" customHeight="1" x14ac:dyDescent="0.25">
      <c r="A109" s="83"/>
      <c r="B109" s="10" t="s">
        <v>18</v>
      </c>
      <c r="C109" s="8">
        <f>SUM(C114,C119,C124,C129,C134)</f>
        <v>42675.062000000005</v>
      </c>
      <c r="D109" s="8">
        <f>D114+D119+D129</f>
        <v>39002.899999999994</v>
      </c>
      <c r="E109" s="8">
        <f t="shared" ref="E109:G109" si="16">SUM(E114,E119,E124,E129,E134)</f>
        <v>37217.5</v>
      </c>
      <c r="F109" s="8">
        <f t="shared" si="16"/>
        <v>36800.6</v>
      </c>
      <c r="G109" s="8">
        <f t="shared" si="16"/>
        <v>36800.6</v>
      </c>
      <c r="H109" s="9">
        <f t="shared" si="15"/>
        <v>192496.66200000001</v>
      </c>
    </row>
    <row r="110" spans="1:11" ht="17.25" customHeight="1" x14ac:dyDescent="0.25">
      <c r="A110" s="83"/>
      <c r="B110" s="10" t="s">
        <v>19</v>
      </c>
      <c r="C110" s="8">
        <f>C115+C120+C125+C130</f>
        <v>14462.12211</v>
      </c>
      <c r="D110" s="8">
        <f t="shared" ref="D110:G110" si="17">D115+D120+D125+D130</f>
        <v>17493.5</v>
      </c>
      <c r="E110" s="8">
        <f t="shared" si="17"/>
        <v>18488.925999999996</v>
      </c>
      <c r="F110" s="8">
        <f t="shared" si="17"/>
        <v>18691.2</v>
      </c>
      <c r="G110" s="8">
        <f t="shared" si="17"/>
        <v>18691.2</v>
      </c>
      <c r="H110" s="9">
        <f t="shared" si="15"/>
        <v>87826.948109999998</v>
      </c>
    </row>
    <row r="111" spans="1:11" ht="30.75" customHeight="1" x14ac:dyDescent="0.25">
      <c r="A111" s="83"/>
      <c r="B111" s="10" t="s">
        <v>20</v>
      </c>
      <c r="C111" s="4"/>
      <c r="D111" s="8"/>
      <c r="E111" s="8"/>
      <c r="F111" s="8"/>
      <c r="G111" s="8"/>
      <c r="H111" s="9">
        <f t="shared" si="15"/>
        <v>0</v>
      </c>
    </row>
    <row r="112" spans="1:11" ht="19.5" customHeight="1" x14ac:dyDescent="0.25">
      <c r="A112" s="71" t="s">
        <v>41</v>
      </c>
      <c r="B112" s="13" t="s">
        <v>16</v>
      </c>
      <c r="C112" s="14">
        <f>SUM(C113:C116)</f>
        <v>16563.47</v>
      </c>
      <c r="D112" s="14">
        <v>2348.1</v>
      </c>
      <c r="E112" s="14">
        <v>2348.1</v>
      </c>
      <c r="F112" s="14">
        <v>2348.1</v>
      </c>
      <c r="G112" s="14">
        <v>2348.1</v>
      </c>
      <c r="H112" s="15">
        <f t="shared" si="15"/>
        <v>25955.869999999995</v>
      </c>
    </row>
    <row r="113" spans="1:8" ht="30.75" customHeight="1" x14ac:dyDescent="0.25">
      <c r="A113" s="71"/>
      <c r="B113" s="16" t="s">
        <v>17</v>
      </c>
      <c r="C113" s="14"/>
      <c r="D113" s="14"/>
      <c r="E113" s="14"/>
      <c r="F113" s="14"/>
      <c r="G113" s="14"/>
      <c r="H113" s="15">
        <f t="shared" si="15"/>
        <v>0</v>
      </c>
    </row>
    <row r="114" spans="1:8" ht="17.25" customHeight="1" x14ac:dyDescent="0.25">
      <c r="A114" s="71"/>
      <c r="B114" s="16" t="s">
        <v>18</v>
      </c>
      <c r="C114" s="14">
        <v>12919</v>
      </c>
      <c r="D114" s="14">
        <v>5389</v>
      </c>
      <c r="E114" s="14">
        <v>6589</v>
      </c>
      <c r="F114" s="14">
        <v>7910</v>
      </c>
      <c r="G114" s="14">
        <v>7910</v>
      </c>
      <c r="H114" s="15">
        <f t="shared" si="15"/>
        <v>40717</v>
      </c>
    </row>
    <row r="115" spans="1:8" ht="18" customHeight="1" x14ac:dyDescent="0.25">
      <c r="A115" s="71"/>
      <c r="B115" s="16" t="s">
        <v>19</v>
      </c>
      <c r="C115" s="14">
        <v>3644.47</v>
      </c>
      <c r="D115" s="14">
        <v>1264.0999999999999</v>
      </c>
      <c r="E115" s="14">
        <v>1545.6</v>
      </c>
      <c r="F115" s="14">
        <v>1855.4</v>
      </c>
      <c r="G115" s="14">
        <v>1855.4</v>
      </c>
      <c r="H115" s="15">
        <f t="shared" si="15"/>
        <v>10164.969999999999</v>
      </c>
    </row>
    <row r="116" spans="1:8" ht="30.75" customHeight="1" x14ac:dyDescent="0.25">
      <c r="A116" s="71"/>
      <c r="B116" s="16" t="s">
        <v>20</v>
      </c>
      <c r="C116" s="35"/>
      <c r="D116" s="14"/>
      <c r="E116" s="14"/>
      <c r="F116" s="14"/>
      <c r="G116" s="14"/>
      <c r="H116" s="15">
        <f t="shared" si="15"/>
        <v>0</v>
      </c>
    </row>
    <row r="117" spans="1:8" ht="15.75" customHeight="1" x14ac:dyDescent="0.25">
      <c r="A117" s="71" t="s">
        <v>42</v>
      </c>
      <c r="B117" s="13" t="s">
        <v>16</v>
      </c>
      <c r="C117" s="14">
        <f>C119+C120</f>
        <v>31563.262000000002</v>
      </c>
      <c r="D117" s="14">
        <f t="shared" ref="D117:G117" si="18">D119+D120</f>
        <v>35737.999999999993</v>
      </c>
      <c r="E117" s="14">
        <f t="shared" si="18"/>
        <v>33386.400000000001</v>
      </c>
      <c r="F117" s="14">
        <f t="shared" si="18"/>
        <v>31618.3</v>
      </c>
      <c r="G117" s="14">
        <f t="shared" si="18"/>
        <v>31618.3</v>
      </c>
      <c r="H117" s="15">
        <f>C117+D117+E117+F117+G117</f>
        <v>163924.26199999996</v>
      </c>
    </row>
    <row r="118" spans="1:8" ht="30.75" customHeight="1" x14ac:dyDescent="0.25">
      <c r="A118" s="71"/>
      <c r="B118" s="16" t="s">
        <v>17</v>
      </c>
      <c r="C118" s="14"/>
      <c r="D118" s="14"/>
      <c r="E118" s="14"/>
      <c r="F118" s="14"/>
      <c r="G118" s="14"/>
      <c r="H118" s="15">
        <f t="shared" si="15"/>
        <v>0</v>
      </c>
    </row>
    <row r="119" spans="1:8" ht="18" customHeight="1" x14ac:dyDescent="0.25">
      <c r="A119" s="71"/>
      <c r="B119" s="16" t="s">
        <v>18</v>
      </c>
      <c r="C119" s="14">
        <v>29413.062000000002</v>
      </c>
      <c r="D119" s="14">
        <f>33593.7-354.8</f>
        <v>33238.899999999994</v>
      </c>
      <c r="E119" s="14">
        <v>30251.5</v>
      </c>
      <c r="F119" s="14">
        <v>28513.599999999999</v>
      </c>
      <c r="G119" s="14">
        <v>28513.599999999999</v>
      </c>
      <c r="H119" s="15">
        <f>C119+D119+E119+F119+G119</f>
        <v>149930.66200000001</v>
      </c>
    </row>
    <row r="120" spans="1:8" ht="18.75" customHeight="1" x14ac:dyDescent="0.25">
      <c r="A120" s="71"/>
      <c r="B120" s="16" t="s">
        <v>19</v>
      </c>
      <c r="C120" s="14">
        <v>2150.1999999999998</v>
      </c>
      <c r="D120" s="14">
        <v>2499.1</v>
      </c>
      <c r="E120" s="14">
        <v>3134.9</v>
      </c>
      <c r="F120" s="14">
        <v>3104.7</v>
      </c>
      <c r="G120" s="14">
        <v>3104.7</v>
      </c>
      <c r="H120" s="15">
        <f t="shared" si="15"/>
        <v>13993.599999999999</v>
      </c>
    </row>
    <row r="121" spans="1:8" ht="30.75" customHeight="1" x14ac:dyDescent="0.25">
      <c r="A121" s="71"/>
      <c r="B121" s="16" t="s">
        <v>20</v>
      </c>
      <c r="C121" s="35"/>
      <c r="D121" s="14"/>
      <c r="E121" s="14"/>
      <c r="F121" s="14"/>
      <c r="G121" s="14"/>
      <c r="H121" s="15">
        <f t="shared" si="15"/>
        <v>0</v>
      </c>
    </row>
    <row r="122" spans="1:8" ht="41.25" customHeight="1" x14ac:dyDescent="0.25">
      <c r="A122" s="71" t="s">
        <v>43</v>
      </c>
      <c r="B122" s="13" t="s">
        <v>16</v>
      </c>
      <c r="C122" s="14">
        <f>SUM(C123:C126)</f>
        <v>8570.2521099999994</v>
      </c>
      <c r="D122" s="14">
        <f>D125</f>
        <v>13642.8</v>
      </c>
      <c r="E122" s="14">
        <f t="shared" ref="E122:G122" si="19">E125</f>
        <v>13720.125999999998</v>
      </c>
      <c r="F122" s="14">
        <f t="shared" si="19"/>
        <v>13642.8</v>
      </c>
      <c r="G122" s="14">
        <f t="shared" si="19"/>
        <v>13642.8</v>
      </c>
      <c r="H122" s="15">
        <f t="shared" si="15"/>
        <v>63218.778109999999</v>
      </c>
    </row>
    <row r="123" spans="1:8" ht="39" customHeight="1" x14ac:dyDescent="0.25">
      <c r="A123" s="71"/>
      <c r="B123" s="16" t="s">
        <v>17</v>
      </c>
      <c r="C123" s="35"/>
      <c r="D123" s="14"/>
      <c r="E123" s="14"/>
      <c r="F123" s="14"/>
      <c r="G123" s="14"/>
      <c r="H123" s="15">
        <f t="shared" si="15"/>
        <v>0</v>
      </c>
    </row>
    <row r="124" spans="1:8" ht="30.75" customHeight="1" x14ac:dyDescent="0.25">
      <c r="A124" s="71"/>
      <c r="B124" s="16" t="s">
        <v>18</v>
      </c>
      <c r="C124" s="35"/>
      <c r="D124" s="14"/>
      <c r="E124" s="14"/>
      <c r="F124" s="14"/>
      <c r="G124" s="14"/>
      <c r="H124" s="15">
        <f t="shared" si="15"/>
        <v>0</v>
      </c>
    </row>
    <row r="125" spans="1:8" ht="42" customHeight="1" x14ac:dyDescent="0.25">
      <c r="A125" s="71"/>
      <c r="B125" s="16" t="s">
        <v>19</v>
      </c>
      <c r="C125" s="14">
        <f>3518.48604+5051.76607</f>
        <v>8570.2521099999994</v>
      </c>
      <c r="D125" s="14">
        <v>13642.8</v>
      </c>
      <c r="E125" s="14">
        <f>13642.8+77.326</f>
        <v>13720.125999999998</v>
      </c>
      <c r="F125" s="14">
        <v>13642.8</v>
      </c>
      <c r="G125" s="14">
        <v>13642.8</v>
      </c>
      <c r="H125" s="15">
        <f t="shared" si="15"/>
        <v>63218.778109999999</v>
      </c>
    </row>
    <row r="126" spans="1:8" ht="86.25" customHeight="1" x14ac:dyDescent="0.25">
      <c r="A126" s="71"/>
      <c r="B126" s="16" t="s">
        <v>20</v>
      </c>
      <c r="C126" s="17"/>
      <c r="D126" s="14"/>
      <c r="E126" s="14"/>
      <c r="F126" s="14"/>
      <c r="G126" s="14"/>
      <c r="H126" s="15">
        <f t="shared" si="15"/>
        <v>0</v>
      </c>
    </row>
    <row r="127" spans="1:8" ht="42.75" customHeight="1" x14ac:dyDescent="0.25">
      <c r="A127" s="71" t="s">
        <v>44</v>
      </c>
      <c r="B127" s="13" t="s">
        <v>16</v>
      </c>
      <c r="C127" s="14">
        <f>SUM(C128:C131)</f>
        <v>440.2</v>
      </c>
      <c r="D127" s="14">
        <v>478</v>
      </c>
      <c r="E127" s="14">
        <v>463.1</v>
      </c>
      <c r="F127" s="14">
        <v>463.1</v>
      </c>
      <c r="G127" s="14">
        <v>463.1</v>
      </c>
      <c r="H127" s="15">
        <f t="shared" si="15"/>
        <v>2307.5</v>
      </c>
    </row>
    <row r="128" spans="1:8" ht="50.25" customHeight="1" x14ac:dyDescent="0.25">
      <c r="A128" s="71"/>
      <c r="B128" s="16" t="s">
        <v>17</v>
      </c>
      <c r="C128" s="14"/>
      <c r="D128" s="14"/>
      <c r="E128" s="14"/>
      <c r="F128" s="14"/>
      <c r="G128" s="14"/>
      <c r="H128" s="15">
        <f t="shared" si="15"/>
        <v>0</v>
      </c>
    </row>
    <row r="129" spans="1:11" ht="35.25" customHeight="1" x14ac:dyDescent="0.25">
      <c r="A129" s="71"/>
      <c r="B129" s="16" t="s">
        <v>18</v>
      </c>
      <c r="C129" s="14">
        <v>343</v>
      </c>
      <c r="D129" s="14">
        <v>375</v>
      </c>
      <c r="E129" s="14">
        <v>377</v>
      </c>
      <c r="F129" s="14">
        <v>377</v>
      </c>
      <c r="G129" s="14">
        <v>377</v>
      </c>
      <c r="H129" s="15">
        <f t="shared" si="15"/>
        <v>1849</v>
      </c>
    </row>
    <row r="130" spans="1:11" ht="39" customHeight="1" x14ac:dyDescent="0.25">
      <c r="A130" s="71"/>
      <c r="B130" s="16" t="s">
        <v>19</v>
      </c>
      <c r="C130" s="14">
        <v>97.2</v>
      </c>
      <c r="D130" s="14">
        <v>87.5</v>
      </c>
      <c r="E130" s="14">
        <v>88.3</v>
      </c>
      <c r="F130" s="14">
        <v>88.3</v>
      </c>
      <c r="G130" s="14">
        <v>88.3</v>
      </c>
      <c r="H130" s="15">
        <f t="shared" si="15"/>
        <v>449.6</v>
      </c>
    </row>
    <row r="131" spans="1:11" ht="33" customHeight="1" x14ac:dyDescent="0.25">
      <c r="A131" s="71"/>
      <c r="B131" s="16" t="s">
        <v>20</v>
      </c>
      <c r="C131" s="17"/>
      <c r="D131" s="14"/>
      <c r="E131" s="14"/>
      <c r="F131" s="14"/>
      <c r="G131" s="14"/>
      <c r="H131" s="15">
        <f t="shared" si="15"/>
        <v>0</v>
      </c>
    </row>
    <row r="132" spans="1:11" ht="18.75" customHeight="1" x14ac:dyDescent="0.25">
      <c r="A132" s="71" t="s">
        <v>45</v>
      </c>
      <c r="B132" s="13" t="s">
        <v>16</v>
      </c>
      <c r="C132" s="17">
        <f>SUM(C133:C136)</f>
        <v>0</v>
      </c>
      <c r="D132" s="14">
        <f>SUM(D133:D136)</f>
        <v>0</v>
      </c>
      <c r="E132" s="14">
        <f>SUM(E133:E136)</f>
        <v>0</v>
      </c>
      <c r="F132" s="14">
        <f>SUM(F133:F136)</f>
        <v>0</v>
      </c>
      <c r="G132" s="14">
        <f>SUM(G133:G136)</f>
        <v>0</v>
      </c>
      <c r="H132" s="15">
        <f t="shared" si="15"/>
        <v>0</v>
      </c>
    </row>
    <row r="133" spans="1:11" ht="30.75" customHeight="1" x14ac:dyDescent="0.25">
      <c r="A133" s="71"/>
      <c r="B133" s="16" t="s">
        <v>17</v>
      </c>
      <c r="C133" s="17"/>
      <c r="D133" s="14"/>
      <c r="E133" s="14"/>
      <c r="F133" s="14"/>
      <c r="G133" s="14"/>
      <c r="H133" s="15">
        <f t="shared" si="15"/>
        <v>0</v>
      </c>
    </row>
    <row r="134" spans="1:11" ht="18" customHeight="1" x14ac:dyDescent="0.25">
      <c r="A134" s="71"/>
      <c r="B134" s="16" t="s">
        <v>18</v>
      </c>
      <c r="C134" s="17"/>
      <c r="D134" s="14"/>
      <c r="E134" s="14"/>
      <c r="F134" s="14"/>
      <c r="G134" s="14"/>
      <c r="H134" s="15">
        <f t="shared" si="15"/>
        <v>0</v>
      </c>
    </row>
    <row r="135" spans="1:11" ht="17.25" customHeight="1" x14ac:dyDescent="0.25">
      <c r="A135" s="71"/>
      <c r="B135" s="16" t="s">
        <v>19</v>
      </c>
      <c r="C135" s="17"/>
      <c r="D135" s="14"/>
      <c r="E135" s="14"/>
      <c r="F135" s="14"/>
      <c r="G135" s="14"/>
      <c r="H135" s="15">
        <f t="shared" si="15"/>
        <v>0</v>
      </c>
    </row>
    <row r="136" spans="1:11" ht="30.75" customHeight="1" x14ac:dyDescent="0.25">
      <c r="A136" s="71"/>
      <c r="B136" s="16" t="s">
        <v>20</v>
      </c>
      <c r="C136" s="17"/>
      <c r="D136" s="14"/>
      <c r="E136" s="14"/>
      <c r="F136" s="14"/>
      <c r="G136" s="14"/>
      <c r="H136" s="15">
        <f t="shared" si="15"/>
        <v>0</v>
      </c>
    </row>
    <row r="137" spans="1:11" ht="17.25" customHeight="1" x14ac:dyDescent="0.25">
      <c r="A137" s="80" t="s">
        <v>46</v>
      </c>
      <c r="B137" s="36" t="s">
        <v>16</v>
      </c>
      <c r="C137" s="37">
        <f>C138+C139</f>
        <v>688764.4961499999</v>
      </c>
      <c r="D137" s="8">
        <f t="shared" ref="D137:G137" si="20">D138+D139</f>
        <v>676951.1</v>
      </c>
      <c r="E137" s="8">
        <f t="shared" si="20"/>
        <v>701869.1</v>
      </c>
      <c r="F137" s="8">
        <f t="shared" si="20"/>
        <v>742769.1</v>
      </c>
      <c r="G137" s="8">
        <f t="shared" si="20"/>
        <v>742769.1</v>
      </c>
      <c r="H137" s="9">
        <f t="shared" si="15"/>
        <v>3553122.8961499999</v>
      </c>
      <c r="I137" s="77"/>
      <c r="J137" s="78"/>
      <c r="K137" s="78"/>
    </row>
    <row r="138" spans="1:11" ht="30.75" customHeight="1" x14ac:dyDescent="0.25">
      <c r="A138" s="81"/>
      <c r="B138" s="38" t="s">
        <v>17</v>
      </c>
      <c r="C138" s="37">
        <v>37904.927190000002</v>
      </c>
      <c r="D138" s="8"/>
      <c r="E138" s="8"/>
      <c r="F138" s="8"/>
      <c r="G138" s="8"/>
      <c r="H138" s="9">
        <f t="shared" ref="H138:H139" si="21">C138+D138+E138+F138+G138</f>
        <v>37904.927190000002</v>
      </c>
    </row>
    <row r="139" spans="1:11" ht="31.5" customHeight="1" x14ac:dyDescent="0.25">
      <c r="A139" s="81"/>
      <c r="B139" s="38" t="s">
        <v>18</v>
      </c>
      <c r="C139" s="37">
        <v>650859.56895999995</v>
      </c>
      <c r="D139" s="8">
        <v>676951.1</v>
      </c>
      <c r="E139" s="8">
        <v>701869.1</v>
      </c>
      <c r="F139" s="8">
        <v>742769.1</v>
      </c>
      <c r="G139" s="8">
        <v>742769.1</v>
      </c>
      <c r="H139" s="9">
        <f t="shared" si="21"/>
        <v>3515217.9689600002</v>
      </c>
    </row>
    <row r="140" spans="1:11" ht="16.5" customHeight="1" x14ac:dyDescent="0.25">
      <c r="A140" s="81"/>
      <c r="B140" s="38" t="s">
        <v>19</v>
      </c>
      <c r="C140" s="39"/>
      <c r="D140" s="8"/>
      <c r="E140" s="8"/>
      <c r="F140" s="8"/>
      <c r="G140" s="8"/>
      <c r="H140" s="9">
        <f t="shared" si="15"/>
        <v>0</v>
      </c>
    </row>
    <row r="141" spans="1:11" ht="30.75" customHeight="1" x14ac:dyDescent="0.25">
      <c r="A141" s="82"/>
      <c r="B141" s="38" t="s">
        <v>20</v>
      </c>
      <c r="C141" s="97"/>
      <c r="D141" s="8"/>
      <c r="E141" s="8"/>
      <c r="F141" s="8"/>
      <c r="G141" s="8"/>
      <c r="H141" s="9">
        <f t="shared" si="15"/>
        <v>0</v>
      </c>
    </row>
    <row r="142" spans="1:11" ht="18" customHeight="1" x14ac:dyDescent="0.25">
      <c r="A142" s="68" t="s">
        <v>47</v>
      </c>
      <c r="B142" s="7" t="s">
        <v>16</v>
      </c>
      <c r="C142" s="8">
        <f>SUM(C143:C146)</f>
        <v>30203.302640000002</v>
      </c>
      <c r="D142" s="8">
        <f t="shared" ref="D142:G142" si="22">SUM(D143:D146)</f>
        <v>31637.8</v>
      </c>
      <c r="E142" s="8">
        <f t="shared" si="22"/>
        <v>31637.8</v>
      </c>
      <c r="F142" s="8">
        <f t="shared" si="22"/>
        <v>31637.8</v>
      </c>
      <c r="G142" s="8">
        <f t="shared" si="22"/>
        <v>31637.8</v>
      </c>
      <c r="H142" s="9">
        <f t="shared" si="15"/>
        <v>156754.50263999999</v>
      </c>
    </row>
    <row r="143" spans="1:11" ht="30.75" customHeight="1" x14ac:dyDescent="0.25">
      <c r="A143" s="69"/>
      <c r="B143" s="10" t="s">
        <v>17</v>
      </c>
      <c r="C143" s="8"/>
      <c r="D143" s="8"/>
      <c r="E143" s="8"/>
      <c r="F143" s="8"/>
      <c r="G143" s="8"/>
      <c r="H143" s="9">
        <f t="shared" si="15"/>
        <v>0</v>
      </c>
    </row>
    <row r="144" spans="1:11" ht="30.75" customHeight="1" x14ac:dyDescent="0.25">
      <c r="A144" s="69"/>
      <c r="B144" s="10" t="s">
        <v>18</v>
      </c>
      <c r="C144" s="8">
        <f>C147+C152+C157</f>
        <v>30203.302640000002</v>
      </c>
      <c r="D144" s="8">
        <f>D147+D152+D157</f>
        <v>31637.8</v>
      </c>
      <c r="E144" s="8">
        <f t="shared" ref="E144:G144" si="23">E147+E152+E157</f>
        <v>31637.8</v>
      </c>
      <c r="F144" s="8">
        <f t="shared" si="23"/>
        <v>31637.8</v>
      </c>
      <c r="G144" s="8">
        <f t="shared" si="23"/>
        <v>31637.8</v>
      </c>
      <c r="H144" s="9">
        <f t="shared" si="15"/>
        <v>156754.50263999999</v>
      </c>
    </row>
    <row r="145" spans="1:8" ht="17.25" customHeight="1" x14ac:dyDescent="0.25">
      <c r="A145" s="69"/>
      <c r="B145" s="10" t="s">
        <v>19</v>
      </c>
      <c r="C145" s="8"/>
      <c r="D145" s="8"/>
      <c r="E145" s="8"/>
      <c r="F145" s="8"/>
      <c r="G145" s="8"/>
      <c r="H145" s="9">
        <f t="shared" si="15"/>
        <v>0</v>
      </c>
    </row>
    <row r="146" spans="1:8" ht="30.75" customHeight="1" x14ac:dyDescent="0.25">
      <c r="A146" s="70"/>
      <c r="B146" s="10" t="s">
        <v>20</v>
      </c>
      <c r="C146" s="8"/>
      <c r="D146" s="8"/>
      <c r="E146" s="8"/>
      <c r="F146" s="8"/>
      <c r="G146" s="8"/>
      <c r="H146" s="9">
        <f t="shared" si="15"/>
        <v>0</v>
      </c>
    </row>
    <row r="147" spans="1:8" ht="18.75" customHeight="1" x14ac:dyDescent="0.25">
      <c r="A147" s="63" t="s">
        <v>48</v>
      </c>
      <c r="B147" s="13" t="s">
        <v>16</v>
      </c>
      <c r="C147" s="14">
        <f>SUM(C148:C151)</f>
        <v>496</v>
      </c>
      <c r="D147" s="14">
        <f>SUM(D148:D151)</f>
        <v>556.5</v>
      </c>
      <c r="E147" s="14">
        <f>SUM(E148:E151)</f>
        <v>556.5</v>
      </c>
      <c r="F147" s="14">
        <f>SUM(F148:F151)</f>
        <v>556.5</v>
      </c>
      <c r="G147" s="14">
        <f>SUM(G148:G151)</f>
        <v>556.5</v>
      </c>
      <c r="H147" s="15">
        <f t="shared" si="15"/>
        <v>2722</v>
      </c>
    </row>
    <row r="148" spans="1:8" ht="30.75" customHeight="1" x14ac:dyDescent="0.25">
      <c r="A148" s="64"/>
      <c r="B148" s="16" t="s">
        <v>17</v>
      </c>
      <c r="C148" s="14"/>
      <c r="D148" s="14"/>
      <c r="E148" s="14"/>
      <c r="F148" s="14"/>
      <c r="G148" s="14"/>
      <c r="H148" s="15">
        <f t="shared" si="15"/>
        <v>0</v>
      </c>
    </row>
    <row r="149" spans="1:8" ht="16.5" customHeight="1" x14ac:dyDescent="0.25">
      <c r="A149" s="64"/>
      <c r="B149" s="16" t="s">
        <v>18</v>
      </c>
      <c r="C149" s="14">
        <v>496</v>
      </c>
      <c r="D149" s="14">
        <v>556.5</v>
      </c>
      <c r="E149" s="14">
        <v>556.5</v>
      </c>
      <c r="F149" s="14">
        <v>556.5</v>
      </c>
      <c r="G149" s="14">
        <v>556.5</v>
      </c>
      <c r="H149" s="15">
        <f t="shared" si="15"/>
        <v>2722</v>
      </c>
    </row>
    <row r="150" spans="1:8" ht="17.25" customHeight="1" x14ac:dyDescent="0.25">
      <c r="A150" s="64"/>
      <c r="B150" s="16" t="s">
        <v>19</v>
      </c>
      <c r="C150" s="14"/>
      <c r="D150" s="14"/>
      <c r="E150" s="14"/>
      <c r="F150" s="14"/>
      <c r="G150" s="14"/>
      <c r="H150" s="15">
        <f t="shared" si="15"/>
        <v>0</v>
      </c>
    </row>
    <row r="151" spans="1:8" ht="30.75" customHeight="1" x14ac:dyDescent="0.25">
      <c r="A151" s="65"/>
      <c r="B151" s="16" t="s">
        <v>20</v>
      </c>
      <c r="C151" s="14"/>
      <c r="D151" s="14"/>
      <c r="E151" s="14"/>
      <c r="F151" s="14"/>
      <c r="G151" s="14"/>
      <c r="H151" s="15">
        <f t="shared" si="15"/>
        <v>0</v>
      </c>
    </row>
    <row r="152" spans="1:8" ht="19.5" customHeight="1" x14ac:dyDescent="0.25">
      <c r="A152" s="63" t="s">
        <v>49</v>
      </c>
      <c r="B152" s="13" t="s">
        <v>16</v>
      </c>
      <c r="C152" s="14">
        <f>SUM(C153:C156)</f>
        <v>21190</v>
      </c>
      <c r="D152" s="14">
        <f>SUM(D153:D156)</f>
        <v>22529.3</v>
      </c>
      <c r="E152" s="14">
        <f>SUM(E153:E156)</f>
        <v>22529.3</v>
      </c>
      <c r="F152" s="14">
        <f>SUM(F153:F156)</f>
        <v>22529.3</v>
      </c>
      <c r="G152" s="14">
        <f>SUM(G153:G156)</f>
        <v>22529.3</v>
      </c>
      <c r="H152" s="15">
        <f t="shared" si="15"/>
        <v>111307.20000000001</v>
      </c>
    </row>
    <row r="153" spans="1:8" ht="30.75" customHeight="1" x14ac:dyDescent="0.25">
      <c r="A153" s="64"/>
      <c r="B153" s="16" t="s">
        <v>17</v>
      </c>
      <c r="C153" s="14"/>
      <c r="D153" s="14"/>
      <c r="E153" s="14"/>
      <c r="F153" s="14"/>
      <c r="G153" s="14"/>
      <c r="H153" s="15">
        <f t="shared" si="15"/>
        <v>0</v>
      </c>
    </row>
    <row r="154" spans="1:8" ht="26.25" customHeight="1" x14ac:dyDescent="0.25">
      <c r="A154" s="64"/>
      <c r="B154" s="16" t="s">
        <v>18</v>
      </c>
      <c r="C154" s="14">
        <v>21190</v>
      </c>
      <c r="D154" s="14">
        <v>22529.3</v>
      </c>
      <c r="E154" s="14">
        <v>22529.3</v>
      </c>
      <c r="F154" s="14">
        <v>22529.3</v>
      </c>
      <c r="G154" s="14">
        <v>22529.3</v>
      </c>
      <c r="H154" s="15">
        <f t="shared" si="15"/>
        <v>111307.20000000001</v>
      </c>
    </row>
    <row r="155" spans="1:8" ht="28.5" customHeight="1" x14ac:dyDescent="0.25">
      <c r="A155" s="64"/>
      <c r="B155" s="16" t="s">
        <v>19</v>
      </c>
      <c r="C155" s="35"/>
      <c r="D155" s="14"/>
      <c r="E155" s="14"/>
      <c r="F155" s="14"/>
      <c r="G155" s="14"/>
      <c r="H155" s="15">
        <f t="shared" si="15"/>
        <v>0</v>
      </c>
    </row>
    <row r="156" spans="1:8" ht="37.5" customHeight="1" x14ac:dyDescent="0.25">
      <c r="A156" s="65"/>
      <c r="B156" s="16" t="s">
        <v>20</v>
      </c>
      <c r="C156" s="35"/>
      <c r="D156" s="14"/>
      <c r="E156" s="14"/>
      <c r="F156" s="14"/>
      <c r="G156" s="14"/>
      <c r="H156" s="15">
        <f t="shared" si="15"/>
        <v>0</v>
      </c>
    </row>
    <row r="157" spans="1:8" ht="51" customHeight="1" x14ac:dyDescent="0.25">
      <c r="A157" s="63" t="s">
        <v>50</v>
      </c>
      <c r="B157" s="13" t="s">
        <v>16</v>
      </c>
      <c r="C157" s="40">
        <f>SUM(C158:C161)</f>
        <v>8517.3026399999999</v>
      </c>
      <c r="D157" s="14">
        <f>SUM(D158:D161)</f>
        <v>8552</v>
      </c>
      <c r="E157" s="14">
        <f>SUM(E158:E161)</f>
        <v>8552</v>
      </c>
      <c r="F157" s="14">
        <f>SUM(F158:F161)</f>
        <v>8552</v>
      </c>
      <c r="G157" s="14">
        <f>SUM(G158:G161)</f>
        <v>8552</v>
      </c>
      <c r="H157" s="15">
        <f t="shared" si="15"/>
        <v>42725.302640000002</v>
      </c>
    </row>
    <row r="158" spans="1:8" ht="59.25" customHeight="1" x14ac:dyDescent="0.25">
      <c r="A158" s="64"/>
      <c r="B158" s="16" t="s">
        <v>17</v>
      </c>
      <c r="C158" s="41"/>
      <c r="D158" s="14"/>
      <c r="E158" s="14"/>
      <c r="F158" s="14"/>
      <c r="G158" s="14"/>
      <c r="H158" s="15">
        <f t="shared" si="15"/>
        <v>0</v>
      </c>
    </row>
    <row r="159" spans="1:8" ht="55.5" customHeight="1" x14ac:dyDescent="0.25">
      <c r="A159" s="64"/>
      <c r="B159" s="16" t="s">
        <v>18</v>
      </c>
      <c r="C159" s="41">
        <v>8517.3026399999999</v>
      </c>
      <c r="D159" s="14">
        <v>8552</v>
      </c>
      <c r="E159" s="14">
        <v>8552</v>
      </c>
      <c r="F159" s="14">
        <v>8552</v>
      </c>
      <c r="G159" s="14">
        <v>8552</v>
      </c>
      <c r="H159" s="15">
        <f t="shared" si="15"/>
        <v>42725.302640000002</v>
      </c>
    </row>
    <row r="160" spans="1:8" ht="58.5" customHeight="1" x14ac:dyDescent="0.25">
      <c r="A160" s="64"/>
      <c r="B160" s="16" t="s">
        <v>19</v>
      </c>
      <c r="C160" s="35"/>
      <c r="D160" s="14"/>
      <c r="E160" s="14"/>
      <c r="F160" s="14"/>
      <c r="G160" s="14"/>
      <c r="H160" s="15">
        <f t="shared" si="15"/>
        <v>0</v>
      </c>
    </row>
    <row r="161" spans="1:8" ht="49.5" customHeight="1" x14ac:dyDescent="0.25">
      <c r="A161" s="65"/>
      <c r="B161" s="16" t="s">
        <v>20</v>
      </c>
      <c r="C161" s="35"/>
      <c r="D161" s="14"/>
      <c r="E161" s="14"/>
      <c r="F161" s="14"/>
      <c r="G161" s="14"/>
      <c r="H161" s="15">
        <f t="shared" si="15"/>
        <v>0</v>
      </c>
    </row>
    <row r="162" spans="1:8" ht="16.5" customHeight="1" x14ac:dyDescent="0.25">
      <c r="A162" s="79" t="s">
        <v>51</v>
      </c>
      <c r="B162" s="7" t="s">
        <v>16</v>
      </c>
      <c r="C162" s="8">
        <f>SUM(C163:C166)</f>
        <v>67047.651290000009</v>
      </c>
      <c r="D162" s="8">
        <f>SUM(D163:D166)</f>
        <v>74530.513879999999</v>
      </c>
      <c r="E162" s="8">
        <f>SUM(E163:E166)</f>
        <v>31004.3</v>
      </c>
      <c r="F162" s="8">
        <f>SUM(F163:F166)</f>
        <v>38159.1</v>
      </c>
      <c r="G162" s="8">
        <f>SUM(G163:G166)</f>
        <v>38159.1</v>
      </c>
      <c r="H162" s="9">
        <f t="shared" si="15"/>
        <v>248900.66516999999</v>
      </c>
    </row>
    <row r="163" spans="1:8" ht="30.75" customHeight="1" x14ac:dyDescent="0.25">
      <c r="A163" s="79"/>
      <c r="B163" s="10" t="s">
        <v>17</v>
      </c>
      <c r="C163" s="8">
        <v>9345.4934400000002</v>
      </c>
      <c r="D163" s="8">
        <v>7115.3</v>
      </c>
      <c r="E163" s="8">
        <v>4769.8</v>
      </c>
      <c r="F163" s="8">
        <v>2384.9</v>
      </c>
      <c r="G163" s="8">
        <v>2384.9</v>
      </c>
      <c r="H163" s="9">
        <f t="shared" si="15"/>
        <v>26000.393440000003</v>
      </c>
    </row>
    <row r="164" spans="1:8" ht="31.5" customHeight="1" x14ac:dyDescent="0.25">
      <c r="A164" s="79"/>
      <c r="B164" s="10" t="s">
        <v>18</v>
      </c>
      <c r="C164" s="8">
        <v>57702.157850000003</v>
      </c>
      <c r="D164" s="8">
        <v>67415.213879999996</v>
      </c>
      <c r="E164" s="8">
        <v>26234.5</v>
      </c>
      <c r="F164" s="8">
        <v>35774.199999999997</v>
      </c>
      <c r="G164" s="8">
        <v>35774.199999999997</v>
      </c>
      <c r="H164" s="9">
        <f t="shared" si="15"/>
        <v>222900.27173000004</v>
      </c>
    </row>
    <row r="165" spans="1:8" ht="18" customHeight="1" x14ac:dyDescent="0.25">
      <c r="A165" s="79"/>
      <c r="B165" s="10" t="s">
        <v>19</v>
      </c>
      <c r="C165" s="4"/>
      <c r="D165" s="8"/>
      <c r="E165" s="8"/>
      <c r="F165" s="8"/>
      <c r="G165" s="8"/>
      <c r="H165" s="9">
        <f t="shared" si="15"/>
        <v>0</v>
      </c>
    </row>
    <row r="166" spans="1:8" ht="30.75" customHeight="1" x14ac:dyDescent="0.25">
      <c r="A166" s="79"/>
      <c r="B166" s="10" t="s">
        <v>20</v>
      </c>
      <c r="C166" s="4"/>
      <c r="D166" s="8"/>
      <c r="E166" s="8"/>
      <c r="F166" s="8"/>
      <c r="G166" s="8"/>
      <c r="H166" s="9">
        <f t="shared" si="15"/>
        <v>0</v>
      </c>
    </row>
    <row r="167" spans="1:8" ht="15.75" customHeight="1" x14ac:dyDescent="0.25">
      <c r="A167" s="74" t="s">
        <v>52</v>
      </c>
      <c r="B167" s="7" t="s">
        <v>16</v>
      </c>
      <c r="C167" s="8">
        <f>SUM(C168:C171)</f>
        <v>49260.4</v>
      </c>
      <c r="D167" s="8">
        <f>SUM(D168:D171)</f>
        <v>49614</v>
      </c>
      <c r="E167" s="8">
        <f>SUM(E168:E171)</f>
        <v>53906.2</v>
      </c>
      <c r="F167" s="8">
        <f>SUM(F168:F171)</f>
        <v>56617.599999999999</v>
      </c>
      <c r="G167" s="8">
        <f>SUM(G168:G171)</f>
        <v>56617.599999999999</v>
      </c>
      <c r="H167" s="9">
        <f t="shared" si="15"/>
        <v>266015.8</v>
      </c>
    </row>
    <row r="168" spans="1:8" ht="30.75" customHeight="1" x14ac:dyDescent="0.25">
      <c r="A168" s="75"/>
      <c r="B168" s="10" t="s">
        <v>17</v>
      </c>
      <c r="C168" s="8"/>
      <c r="D168" s="8"/>
      <c r="E168" s="8"/>
      <c r="F168" s="8"/>
      <c r="G168" s="8"/>
      <c r="H168" s="9">
        <f t="shared" si="15"/>
        <v>0</v>
      </c>
    </row>
    <row r="169" spans="1:8" ht="33.75" customHeight="1" x14ac:dyDescent="0.25">
      <c r="A169" s="75"/>
      <c r="B169" s="10" t="s">
        <v>18</v>
      </c>
      <c r="C169" s="8">
        <v>49260.4</v>
      </c>
      <c r="D169" s="8">
        <v>49614</v>
      </c>
      <c r="E169" s="8">
        <v>53906.2</v>
      </c>
      <c r="F169" s="8">
        <v>56617.599999999999</v>
      </c>
      <c r="G169" s="8">
        <v>56617.599999999999</v>
      </c>
      <c r="H169" s="9">
        <f t="shared" si="15"/>
        <v>266015.8</v>
      </c>
    </row>
    <row r="170" spans="1:8" ht="16.5" customHeight="1" x14ac:dyDescent="0.25">
      <c r="A170" s="75"/>
      <c r="B170" s="10" t="s">
        <v>19</v>
      </c>
      <c r="C170" s="4"/>
      <c r="D170" s="8"/>
      <c r="E170" s="8"/>
      <c r="F170" s="8"/>
      <c r="G170" s="8"/>
      <c r="H170" s="9">
        <f t="shared" si="15"/>
        <v>0</v>
      </c>
    </row>
    <row r="171" spans="1:8" ht="30.75" customHeight="1" x14ac:dyDescent="0.25">
      <c r="A171" s="76"/>
      <c r="B171" s="10" t="s">
        <v>20</v>
      </c>
      <c r="C171" s="4"/>
      <c r="D171" s="8"/>
      <c r="E171" s="8"/>
      <c r="F171" s="8"/>
      <c r="G171" s="8"/>
      <c r="H171" s="9">
        <f t="shared" ref="H171:H226" si="24">SUM(C171:G171)</f>
        <v>0</v>
      </c>
    </row>
    <row r="172" spans="1:8" ht="19.5" customHeight="1" x14ac:dyDescent="0.25">
      <c r="A172" s="68" t="s">
        <v>53</v>
      </c>
      <c r="B172" s="7" t="s">
        <v>16</v>
      </c>
      <c r="C172" s="4">
        <f>SUM(C173:C176)</f>
        <v>0</v>
      </c>
      <c r="D172" s="8">
        <f>SUM(D173:D176)</f>
        <v>0</v>
      </c>
      <c r="E172" s="8">
        <f>SUM(E173:E176)</f>
        <v>0</v>
      </c>
      <c r="F172" s="8">
        <f>SUM(F173:F176)</f>
        <v>0</v>
      </c>
      <c r="G172" s="8">
        <f>SUM(G173:G176)</f>
        <v>0</v>
      </c>
      <c r="H172" s="9">
        <f t="shared" si="24"/>
        <v>0</v>
      </c>
    </row>
    <row r="173" spans="1:8" ht="30.75" customHeight="1" x14ac:dyDescent="0.25">
      <c r="A173" s="69"/>
      <c r="B173" s="10" t="s">
        <v>17</v>
      </c>
      <c r="C173" s="4"/>
      <c r="D173" s="8"/>
      <c r="E173" s="8"/>
      <c r="F173" s="8"/>
      <c r="G173" s="8"/>
      <c r="H173" s="9">
        <f t="shared" si="24"/>
        <v>0</v>
      </c>
    </row>
    <row r="174" spans="1:8" ht="32.25" customHeight="1" x14ac:dyDescent="0.25">
      <c r="A174" s="69"/>
      <c r="B174" s="10" t="s">
        <v>18</v>
      </c>
      <c r="C174" s="4"/>
      <c r="D174" s="8"/>
      <c r="E174" s="8"/>
      <c r="F174" s="8"/>
      <c r="G174" s="8"/>
      <c r="H174" s="9">
        <f t="shared" si="24"/>
        <v>0</v>
      </c>
    </row>
    <row r="175" spans="1:8" ht="18.75" customHeight="1" x14ac:dyDescent="0.25">
      <c r="A175" s="69"/>
      <c r="B175" s="10" t="s">
        <v>19</v>
      </c>
      <c r="C175" s="4"/>
      <c r="D175" s="8"/>
      <c r="E175" s="8"/>
      <c r="F175" s="8"/>
      <c r="G175" s="8"/>
      <c r="H175" s="9">
        <f t="shared" si="24"/>
        <v>0</v>
      </c>
    </row>
    <row r="176" spans="1:8" ht="30.75" customHeight="1" x14ac:dyDescent="0.25">
      <c r="A176" s="70"/>
      <c r="B176" s="10" t="s">
        <v>20</v>
      </c>
      <c r="C176" s="4"/>
      <c r="D176" s="8"/>
      <c r="E176" s="8"/>
      <c r="F176" s="8"/>
      <c r="G176" s="8"/>
      <c r="H176" s="9">
        <f t="shared" si="24"/>
        <v>0</v>
      </c>
    </row>
    <row r="177" spans="1:11" ht="18" customHeight="1" x14ac:dyDescent="0.25">
      <c r="A177" s="68" t="s">
        <v>54</v>
      </c>
      <c r="B177" s="7" t="s">
        <v>16</v>
      </c>
      <c r="C177" s="37">
        <f>C180</f>
        <v>53694.413930000002</v>
      </c>
      <c r="D177" s="8">
        <f t="shared" ref="D177:G177" si="25">D180</f>
        <v>60754.8</v>
      </c>
      <c r="E177" s="8">
        <f t="shared" si="25"/>
        <v>60400</v>
      </c>
      <c r="F177" s="8">
        <f t="shared" si="25"/>
        <v>60400</v>
      </c>
      <c r="G177" s="8">
        <f t="shared" si="25"/>
        <v>60400</v>
      </c>
      <c r="H177" s="9">
        <f t="shared" si="24"/>
        <v>295649.21392999997</v>
      </c>
    </row>
    <row r="178" spans="1:11" ht="30.75" customHeight="1" x14ac:dyDescent="0.25">
      <c r="A178" s="69"/>
      <c r="B178" s="10" t="s">
        <v>17</v>
      </c>
      <c r="C178" s="39"/>
      <c r="D178" s="8"/>
      <c r="E178" s="8"/>
      <c r="F178" s="8"/>
      <c r="G178" s="8"/>
      <c r="H178" s="9">
        <f t="shared" si="24"/>
        <v>0</v>
      </c>
    </row>
    <row r="179" spans="1:11" ht="32.25" customHeight="1" x14ac:dyDescent="0.25">
      <c r="A179" s="69"/>
      <c r="B179" s="10" t="s">
        <v>18</v>
      </c>
      <c r="C179" s="39"/>
      <c r="D179" s="8"/>
      <c r="E179" s="8"/>
      <c r="F179" s="8"/>
      <c r="G179" s="8"/>
      <c r="H179" s="9">
        <f t="shared" si="24"/>
        <v>0</v>
      </c>
    </row>
    <row r="180" spans="1:11" ht="15.75" customHeight="1" x14ac:dyDescent="0.25">
      <c r="A180" s="69"/>
      <c r="B180" s="10" t="s">
        <v>19</v>
      </c>
      <c r="C180" s="37">
        <v>53694.413930000002</v>
      </c>
      <c r="D180" s="8">
        <v>60754.8</v>
      </c>
      <c r="E180" s="8">
        <v>60400</v>
      </c>
      <c r="F180" s="8">
        <v>60400</v>
      </c>
      <c r="G180" s="8">
        <v>60400</v>
      </c>
      <c r="H180" s="9">
        <f t="shared" si="24"/>
        <v>295649.21392999997</v>
      </c>
    </row>
    <row r="181" spans="1:11" ht="30.75" customHeight="1" x14ac:dyDescent="0.25">
      <c r="A181" s="70"/>
      <c r="B181" s="10" t="s">
        <v>20</v>
      </c>
      <c r="C181" s="39"/>
      <c r="D181" s="8"/>
      <c r="E181" s="8"/>
      <c r="F181" s="8"/>
      <c r="G181" s="8"/>
      <c r="H181" s="9">
        <f t="shared" si="24"/>
        <v>0</v>
      </c>
    </row>
    <row r="182" spans="1:11" ht="30.75" customHeight="1" x14ac:dyDescent="0.25">
      <c r="A182" s="74" t="s">
        <v>55</v>
      </c>
      <c r="B182" s="7" t="s">
        <v>16</v>
      </c>
      <c r="C182" s="8">
        <f>C183+C184+C185</f>
        <v>77592.409090000001</v>
      </c>
      <c r="D182" s="8">
        <f t="shared" ref="D182:G182" si="26">D183+D184+D185</f>
        <v>5000</v>
      </c>
      <c r="E182" s="8">
        <f t="shared" si="26"/>
        <v>3000</v>
      </c>
      <c r="F182" s="8">
        <f t="shared" si="26"/>
        <v>3000</v>
      </c>
      <c r="G182" s="8">
        <f t="shared" si="26"/>
        <v>0</v>
      </c>
      <c r="H182" s="9">
        <f>C182+D182+E182+F182+G182</f>
        <v>88592.409090000001</v>
      </c>
      <c r="I182" s="77"/>
      <c r="J182" s="78"/>
      <c r="K182" s="78"/>
    </row>
    <row r="183" spans="1:11" ht="30.75" customHeight="1" x14ac:dyDescent="0.25">
      <c r="A183" s="75"/>
      <c r="B183" s="10" t="s">
        <v>17</v>
      </c>
      <c r="C183" s="8">
        <v>3621.8728099999998</v>
      </c>
      <c r="D183" s="8"/>
      <c r="E183" s="8"/>
      <c r="F183" s="8"/>
      <c r="G183" s="8"/>
      <c r="H183" s="9">
        <f t="shared" si="24"/>
        <v>3621.8728099999998</v>
      </c>
    </row>
    <row r="184" spans="1:11" ht="30.75" customHeight="1" x14ac:dyDescent="0.25">
      <c r="A184" s="75"/>
      <c r="B184" s="10" t="s">
        <v>18</v>
      </c>
      <c r="C184" s="8">
        <v>61108.870490000001</v>
      </c>
      <c r="D184" s="8"/>
      <c r="E184" s="8"/>
      <c r="F184" s="8"/>
      <c r="G184" s="8"/>
      <c r="H184" s="9">
        <f t="shared" si="24"/>
        <v>61108.870490000001</v>
      </c>
    </row>
    <row r="185" spans="1:11" ht="30.75" customHeight="1" x14ac:dyDescent="0.25">
      <c r="A185" s="75"/>
      <c r="B185" s="10" t="s">
        <v>19</v>
      </c>
      <c r="C185" s="8">
        <v>12861.665789999999</v>
      </c>
      <c r="D185" s="8">
        <v>5000</v>
      </c>
      <c r="E185" s="8">
        <v>3000</v>
      </c>
      <c r="F185" s="8">
        <v>3000</v>
      </c>
      <c r="G185" s="8"/>
      <c r="H185" s="9">
        <f t="shared" si="24"/>
        <v>23861.665789999999</v>
      </c>
    </row>
    <row r="186" spans="1:11" ht="30.75" customHeight="1" x14ac:dyDescent="0.25">
      <c r="A186" s="76"/>
      <c r="B186" s="10" t="s">
        <v>20</v>
      </c>
      <c r="C186" s="4"/>
      <c r="D186" s="4"/>
      <c r="E186" s="4"/>
      <c r="F186" s="4"/>
      <c r="G186" s="4"/>
      <c r="H186" s="12"/>
    </row>
    <row r="187" spans="1:11" ht="30.75" customHeight="1" x14ac:dyDescent="0.25">
      <c r="A187" s="74" t="s">
        <v>56</v>
      </c>
      <c r="B187" s="10" t="s">
        <v>16</v>
      </c>
      <c r="C187" s="8">
        <f t="shared" ref="C187:H187" si="27">C188+C189+C190+C191</f>
        <v>377.25</v>
      </c>
      <c r="D187" s="4">
        <f t="shared" si="27"/>
        <v>0</v>
      </c>
      <c r="E187" s="4">
        <f t="shared" si="27"/>
        <v>0</v>
      </c>
      <c r="F187" s="4">
        <f t="shared" si="27"/>
        <v>0</v>
      </c>
      <c r="G187" s="4">
        <f t="shared" si="27"/>
        <v>0</v>
      </c>
      <c r="H187" s="4">
        <f t="shared" si="27"/>
        <v>377.25</v>
      </c>
    </row>
    <row r="188" spans="1:11" ht="30.75" customHeight="1" x14ac:dyDescent="0.25">
      <c r="A188" s="75"/>
      <c r="B188" s="10" t="s">
        <v>17</v>
      </c>
      <c r="C188" s="4"/>
      <c r="D188" s="4"/>
      <c r="E188" s="4"/>
      <c r="F188" s="4"/>
      <c r="G188" s="4"/>
      <c r="H188" s="4"/>
    </row>
    <row r="189" spans="1:11" ht="30.75" customHeight="1" x14ac:dyDescent="0.25">
      <c r="A189" s="75"/>
      <c r="B189" s="10" t="s">
        <v>18</v>
      </c>
      <c r="C189" s="4"/>
      <c r="D189" s="4"/>
      <c r="E189" s="4"/>
      <c r="F189" s="4"/>
      <c r="G189" s="4"/>
      <c r="H189" s="4"/>
    </row>
    <row r="190" spans="1:11" ht="30.75" customHeight="1" x14ac:dyDescent="0.25">
      <c r="A190" s="75"/>
      <c r="B190" s="10" t="s">
        <v>19</v>
      </c>
      <c r="C190" s="8">
        <v>377.25</v>
      </c>
      <c r="D190" s="4"/>
      <c r="E190" s="4"/>
      <c r="F190" s="4"/>
      <c r="G190" s="4"/>
      <c r="H190" s="4">
        <v>377.25</v>
      </c>
    </row>
    <row r="191" spans="1:11" ht="30.75" customHeight="1" x14ac:dyDescent="0.25">
      <c r="A191" s="76"/>
      <c r="B191" s="10" t="s">
        <v>20</v>
      </c>
      <c r="C191" s="4"/>
      <c r="D191" s="4"/>
      <c r="E191" s="4"/>
      <c r="F191" s="4"/>
      <c r="G191" s="4"/>
      <c r="H191" s="12"/>
    </row>
    <row r="192" spans="1:11" ht="17.25" customHeight="1" x14ac:dyDescent="0.25">
      <c r="A192" s="68" t="s">
        <v>57</v>
      </c>
      <c r="B192" s="7" t="s">
        <v>16</v>
      </c>
      <c r="C192" s="8">
        <f>SUM(C193:C196)</f>
        <v>4472.2</v>
      </c>
      <c r="D192" s="4">
        <f>SUM(D193:D196)</f>
        <v>0</v>
      </c>
      <c r="E192" s="4">
        <f>SUM(E193:E196)</f>
        <v>0</v>
      </c>
      <c r="F192" s="4">
        <f>SUM(F193:F196)</f>
        <v>0</v>
      </c>
      <c r="G192" s="4">
        <f>SUM(G193:G196)</f>
        <v>0</v>
      </c>
      <c r="H192" s="42">
        <f t="shared" si="24"/>
        <v>4472.2</v>
      </c>
    </row>
    <row r="193" spans="1:8" ht="30.75" customHeight="1" x14ac:dyDescent="0.25">
      <c r="A193" s="69"/>
      <c r="B193" s="10" t="s">
        <v>17</v>
      </c>
      <c r="C193" s="8"/>
      <c r="D193" s="4"/>
      <c r="E193" s="4"/>
      <c r="F193" s="4"/>
      <c r="G193" s="4"/>
      <c r="H193" s="42">
        <f t="shared" si="24"/>
        <v>0</v>
      </c>
    </row>
    <row r="194" spans="1:8" ht="30.75" customHeight="1" x14ac:dyDescent="0.25">
      <c r="A194" s="69"/>
      <c r="B194" s="10" t="s">
        <v>18</v>
      </c>
      <c r="C194" s="8">
        <f t="shared" ref="C194:C195" si="28">C199</f>
        <v>4427.3999999999996</v>
      </c>
      <c r="D194" s="4"/>
      <c r="E194" s="4"/>
      <c r="F194" s="4"/>
      <c r="G194" s="4"/>
      <c r="H194" s="42">
        <f t="shared" si="24"/>
        <v>4427.3999999999996</v>
      </c>
    </row>
    <row r="195" spans="1:8" ht="18" customHeight="1" x14ac:dyDescent="0.25">
      <c r="A195" s="69"/>
      <c r="B195" s="10" t="s">
        <v>19</v>
      </c>
      <c r="C195" s="8">
        <f t="shared" si="28"/>
        <v>44.8</v>
      </c>
      <c r="D195" s="4"/>
      <c r="E195" s="4"/>
      <c r="F195" s="4"/>
      <c r="G195" s="4"/>
      <c r="H195" s="42">
        <f t="shared" si="24"/>
        <v>44.8</v>
      </c>
    </row>
    <row r="196" spans="1:8" ht="30.75" customHeight="1" x14ac:dyDescent="0.25">
      <c r="A196" s="70"/>
      <c r="B196" s="10" t="s">
        <v>20</v>
      </c>
      <c r="C196" s="4"/>
      <c r="D196" s="4"/>
      <c r="E196" s="4"/>
      <c r="F196" s="4"/>
      <c r="G196" s="4"/>
      <c r="H196" s="42">
        <f t="shared" si="24"/>
        <v>0</v>
      </c>
    </row>
    <row r="197" spans="1:8" ht="30.75" customHeight="1" x14ac:dyDescent="0.25">
      <c r="A197" s="63" t="s">
        <v>58</v>
      </c>
      <c r="B197" s="13" t="s">
        <v>16</v>
      </c>
      <c r="C197" s="8">
        <f>SUM(C198:C201)</f>
        <v>4472.2</v>
      </c>
      <c r="D197" s="11">
        <f>SUM(D198:D201)</f>
        <v>0</v>
      </c>
      <c r="E197" s="11">
        <f>SUM(E198:E201)</f>
        <v>0</v>
      </c>
      <c r="F197" s="11">
        <f>SUM(F198:F201)</f>
        <v>0</v>
      </c>
      <c r="G197" s="11">
        <f>SUM(G198:G201)</f>
        <v>0</v>
      </c>
      <c r="H197" s="42">
        <f t="shared" si="24"/>
        <v>4472.2</v>
      </c>
    </row>
    <row r="198" spans="1:8" ht="39" customHeight="1" x14ac:dyDescent="0.25">
      <c r="A198" s="64"/>
      <c r="B198" s="16" t="s">
        <v>17</v>
      </c>
      <c r="C198" s="14"/>
      <c r="D198" s="11"/>
      <c r="E198" s="11"/>
      <c r="F198" s="11"/>
      <c r="G198" s="11"/>
      <c r="H198" s="42">
        <f t="shared" si="24"/>
        <v>0</v>
      </c>
    </row>
    <row r="199" spans="1:8" ht="30.75" customHeight="1" x14ac:dyDescent="0.25">
      <c r="A199" s="64"/>
      <c r="B199" s="16" t="s">
        <v>18</v>
      </c>
      <c r="C199" s="43">
        <v>4427.3999999999996</v>
      </c>
      <c r="D199" s="11"/>
      <c r="E199" s="11"/>
      <c r="F199" s="11"/>
      <c r="G199" s="11"/>
      <c r="H199" s="42">
        <f t="shared" si="24"/>
        <v>4427.3999999999996</v>
      </c>
    </row>
    <row r="200" spans="1:8" ht="30.75" customHeight="1" x14ac:dyDescent="0.25">
      <c r="A200" s="64"/>
      <c r="B200" s="16" t="s">
        <v>19</v>
      </c>
      <c r="C200" s="43">
        <v>44.8</v>
      </c>
      <c r="D200" s="11"/>
      <c r="E200" s="11"/>
      <c r="F200" s="11"/>
      <c r="G200" s="11"/>
      <c r="H200" s="42">
        <f t="shared" si="24"/>
        <v>44.8</v>
      </c>
    </row>
    <row r="201" spans="1:8" ht="59.25" customHeight="1" x14ac:dyDescent="0.25">
      <c r="A201" s="65"/>
      <c r="B201" s="16" t="s">
        <v>20</v>
      </c>
      <c r="C201" s="11"/>
      <c r="D201" s="11"/>
      <c r="E201" s="11"/>
      <c r="F201" s="11"/>
      <c r="G201" s="11"/>
      <c r="H201" s="42">
        <f t="shared" si="24"/>
        <v>0</v>
      </c>
    </row>
    <row r="202" spans="1:8" ht="19.5" customHeight="1" x14ac:dyDescent="0.25">
      <c r="A202" s="68" t="s">
        <v>59</v>
      </c>
      <c r="B202" s="7" t="s">
        <v>16</v>
      </c>
      <c r="C202" s="8">
        <f>SUM(C203:C206)</f>
        <v>2955.6</v>
      </c>
      <c r="D202" s="11">
        <f>SUM(D203:D206)</f>
        <v>0</v>
      </c>
      <c r="E202" s="11">
        <f>SUM(E203:E206)</f>
        <v>0</v>
      </c>
      <c r="F202" s="11">
        <f>SUM(F203:F206)</f>
        <v>0</v>
      </c>
      <c r="G202" s="11">
        <f>SUM(G203:G206)</f>
        <v>0</v>
      </c>
      <c r="H202" s="42">
        <f t="shared" si="24"/>
        <v>2955.6</v>
      </c>
    </row>
    <row r="203" spans="1:8" ht="33" customHeight="1" x14ac:dyDescent="0.25">
      <c r="A203" s="69"/>
      <c r="B203" s="10" t="s">
        <v>17</v>
      </c>
      <c r="C203" s="8"/>
      <c r="D203" s="11"/>
      <c r="E203" s="11"/>
      <c r="F203" s="11"/>
      <c r="G203" s="11"/>
      <c r="H203" s="42">
        <f t="shared" si="24"/>
        <v>0</v>
      </c>
    </row>
    <row r="204" spans="1:8" ht="32.25" customHeight="1" x14ac:dyDescent="0.25">
      <c r="A204" s="69"/>
      <c r="B204" s="10" t="s">
        <v>18</v>
      </c>
      <c r="C204" s="8">
        <f t="shared" ref="C204:C205" si="29">C209+C214</f>
        <v>2925.9</v>
      </c>
      <c r="D204" s="11"/>
      <c r="E204" s="11"/>
      <c r="F204" s="11"/>
      <c r="G204" s="11"/>
      <c r="H204" s="42">
        <f t="shared" si="24"/>
        <v>2925.9</v>
      </c>
    </row>
    <row r="205" spans="1:8" ht="18.75" customHeight="1" x14ac:dyDescent="0.25">
      <c r="A205" s="69"/>
      <c r="B205" s="10" t="s">
        <v>19</v>
      </c>
      <c r="C205" s="8">
        <f t="shared" si="29"/>
        <v>29.7</v>
      </c>
      <c r="D205" s="11"/>
      <c r="E205" s="11"/>
      <c r="F205" s="11"/>
      <c r="G205" s="11"/>
      <c r="H205" s="42">
        <f t="shared" si="24"/>
        <v>29.7</v>
      </c>
    </row>
    <row r="206" spans="1:8" ht="31.5" customHeight="1" x14ac:dyDescent="0.25">
      <c r="A206" s="70"/>
      <c r="B206" s="10" t="s">
        <v>20</v>
      </c>
      <c r="C206" s="11"/>
      <c r="D206" s="11"/>
      <c r="E206" s="11"/>
      <c r="F206" s="11"/>
      <c r="G206" s="11"/>
      <c r="H206" s="42">
        <f t="shared" si="24"/>
        <v>0</v>
      </c>
    </row>
    <row r="207" spans="1:8" ht="31.5" customHeight="1" x14ac:dyDescent="0.25">
      <c r="A207" s="63" t="s">
        <v>60</v>
      </c>
      <c r="B207" s="13" t="s">
        <v>16</v>
      </c>
      <c r="C207" s="14">
        <f>SUM(C208:C211)</f>
        <v>2774.9</v>
      </c>
      <c r="D207" s="35">
        <f>SUM(D208:D211)</f>
        <v>0</v>
      </c>
      <c r="E207" s="35">
        <f>SUM(E208:E211)</f>
        <v>0</v>
      </c>
      <c r="F207" s="35">
        <f>SUM(F208:F211)</f>
        <v>0</v>
      </c>
      <c r="G207" s="35">
        <f>SUM(G208:G211)</f>
        <v>0</v>
      </c>
      <c r="H207" s="44">
        <f t="shared" si="24"/>
        <v>2774.9</v>
      </c>
    </row>
    <row r="208" spans="1:8" ht="31.5" customHeight="1" x14ac:dyDescent="0.25">
      <c r="A208" s="64"/>
      <c r="B208" s="16" t="s">
        <v>17</v>
      </c>
      <c r="C208" s="14"/>
      <c r="D208" s="17"/>
      <c r="E208" s="17"/>
      <c r="F208" s="17"/>
      <c r="G208" s="17"/>
      <c r="H208" s="18">
        <f t="shared" si="24"/>
        <v>0</v>
      </c>
    </row>
    <row r="209" spans="1:8" ht="31.5" customHeight="1" x14ac:dyDescent="0.25">
      <c r="A209" s="64"/>
      <c r="B209" s="16" t="s">
        <v>18</v>
      </c>
      <c r="C209" s="43">
        <v>2747.1</v>
      </c>
      <c r="D209" s="45"/>
      <c r="E209" s="45"/>
      <c r="F209" s="45"/>
      <c r="G209" s="45"/>
      <c r="H209" s="46">
        <f t="shared" si="24"/>
        <v>2747.1</v>
      </c>
    </row>
    <row r="210" spans="1:8" ht="23.25" customHeight="1" x14ac:dyDescent="0.25">
      <c r="A210" s="64"/>
      <c r="B210" s="16" t="s">
        <v>19</v>
      </c>
      <c r="C210" s="43">
        <v>27.8</v>
      </c>
      <c r="D210" s="45"/>
      <c r="E210" s="45"/>
      <c r="F210" s="45"/>
      <c r="G210" s="45"/>
      <c r="H210" s="46">
        <f t="shared" si="24"/>
        <v>27.8</v>
      </c>
    </row>
    <row r="211" spans="1:8" ht="27.75" customHeight="1" x14ac:dyDescent="0.25">
      <c r="A211" s="65"/>
      <c r="B211" s="16" t="s">
        <v>20</v>
      </c>
      <c r="C211" s="14"/>
      <c r="D211" s="45"/>
      <c r="E211" s="45"/>
      <c r="F211" s="45"/>
      <c r="G211" s="45"/>
      <c r="H211" s="46">
        <f t="shared" si="24"/>
        <v>0</v>
      </c>
    </row>
    <row r="212" spans="1:8" ht="51.75" customHeight="1" x14ac:dyDescent="0.25">
      <c r="A212" s="71" t="s">
        <v>61</v>
      </c>
      <c r="B212" s="13" t="s">
        <v>16</v>
      </c>
      <c r="C212" s="14">
        <f>SUM(C213:C216)</f>
        <v>180.70000000000002</v>
      </c>
      <c r="D212" s="35">
        <f>SUM(D213:D216)</f>
        <v>0</v>
      </c>
      <c r="E212" s="35">
        <f>SUM(E213:E216)</f>
        <v>0</v>
      </c>
      <c r="F212" s="35">
        <f>SUM(F213:F216)</f>
        <v>0</v>
      </c>
      <c r="G212" s="35">
        <f>SUM(G213:G216)</f>
        <v>0</v>
      </c>
      <c r="H212" s="44">
        <f t="shared" si="24"/>
        <v>180.70000000000002</v>
      </c>
    </row>
    <row r="213" spans="1:8" ht="39.75" customHeight="1" x14ac:dyDescent="0.25">
      <c r="A213" s="71"/>
      <c r="B213" s="16" t="s">
        <v>17</v>
      </c>
      <c r="C213" s="14"/>
      <c r="D213" s="17"/>
      <c r="E213" s="17"/>
      <c r="F213" s="17"/>
      <c r="G213" s="17"/>
      <c r="H213" s="18">
        <f t="shared" si="24"/>
        <v>0</v>
      </c>
    </row>
    <row r="214" spans="1:8" ht="42.75" customHeight="1" x14ac:dyDescent="0.25">
      <c r="A214" s="71"/>
      <c r="B214" s="16" t="s">
        <v>18</v>
      </c>
      <c r="C214" s="43">
        <v>178.8</v>
      </c>
      <c r="D214" s="45"/>
      <c r="E214" s="45"/>
      <c r="F214" s="45"/>
      <c r="G214" s="45"/>
      <c r="H214" s="46">
        <f t="shared" si="24"/>
        <v>178.8</v>
      </c>
    </row>
    <row r="215" spans="1:8" ht="50.25" customHeight="1" x14ac:dyDescent="0.25">
      <c r="A215" s="71"/>
      <c r="B215" s="16" t="s">
        <v>19</v>
      </c>
      <c r="C215" s="43">
        <v>1.9</v>
      </c>
      <c r="D215" s="45"/>
      <c r="E215" s="45"/>
      <c r="F215" s="45"/>
      <c r="G215" s="45"/>
      <c r="H215" s="46">
        <f t="shared" si="24"/>
        <v>1.9</v>
      </c>
    </row>
    <row r="216" spans="1:8" ht="54.75" customHeight="1" x14ac:dyDescent="0.25">
      <c r="A216" s="71"/>
      <c r="B216" s="16" t="s">
        <v>20</v>
      </c>
      <c r="C216" s="45"/>
      <c r="D216" s="45"/>
      <c r="E216" s="45"/>
      <c r="F216" s="45"/>
      <c r="G216" s="45"/>
      <c r="H216" s="46">
        <f t="shared" si="24"/>
        <v>0</v>
      </c>
    </row>
    <row r="217" spans="1:8" ht="18.75" customHeight="1" x14ac:dyDescent="0.25">
      <c r="A217" s="68" t="s">
        <v>62</v>
      </c>
      <c r="B217" s="7" t="s">
        <v>16</v>
      </c>
      <c r="C217" s="47">
        <f>SUM(C218:C221)</f>
        <v>3513.7999999999997</v>
      </c>
      <c r="D217" s="48">
        <f>SUM(D218:D221)</f>
        <v>0</v>
      </c>
      <c r="E217" s="48">
        <f>SUM(E218:E221)</f>
        <v>0</v>
      </c>
      <c r="F217" s="48">
        <f>SUM(F218:F221)</f>
        <v>0</v>
      </c>
      <c r="G217" s="48">
        <f>SUM(G218:G221)</f>
        <v>0</v>
      </c>
      <c r="H217" s="49">
        <f t="shared" si="24"/>
        <v>3513.7999999999997</v>
      </c>
    </row>
    <row r="218" spans="1:8" ht="31.5" customHeight="1" x14ac:dyDescent="0.25">
      <c r="A218" s="69"/>
      <c r="B218" s="10" t="s">
        <v>17</v>
      </c>
      <c r="C218" s="47"/>
      <c r="D218" s="48"/>
      <c r="E218" s="48"/>
      <c r="F218" s="48"/>
      <c r="G218" s="48"/>
      <c r="H218" s="49">
        <f t="shared" si="24"/>
        <v>0</v>
      </c>
    </row>
    <row r="219" spans="1:8" ht="31.5" customHeight="1" x14ac:dyDescent="0.25">
      <c r="A219" s="69"/>
      <c r="B219" s="10" t="s">
        <v>18</v>
      </c>
      <c r="C219" s="47">
        <f t="shared" ref="C219:C220" si="30">C224</f>
        <v>3478.6</v>
      </c>
      <c r="D219" s="48"/>
      <c r="E219" s="48"/>
      <c r="F219" s="48"/>
      <c r="G219" s="48"/>
      <c r="H219" s="49">
        <f t="shared" si="24"/>
        <v>3478.6</v>
      </c>
    </row>
    <row r="220" spans="1:8" ht="18.75" customHeight="1" x14ac:dyDescent="0.25">
      <c r="A220" s="69"/>
      <c r="B220" s="10" t="s">
        <v>19</v>
      </c>
      <c r="C220" s="47">
        <f t="shared" si="30"/>
        <v>35.200000000000003</v>
      </c>
      <c r="D220" s="48"/>
      <c r="E220" s="48"/>
      <c r="F220" s="48"/>
      <c r="G220" s="48"/>
      <c r="H220" s="49">
        <f t="shared" si="24"/>
        <v>35.200000000000003</v>
      </c>
    </row>
    <row r="221" spans="1:8" ht="31.5" customHeight="1" x14ac:dyDescent="0.25">
      <c r="A221" s="70"/>
      <c r="B221" s="10" t="s">
        <v>20</v>
      </c>
      <c r="C221" s="48"/>
      <c r="D221" s="48"/>
      <c r="E221" s="48"/>
      <c r="F221" s="48"/>
      <c r="G221" s="48"/>
      <c r="H221" s="49">
        <f t="shared" si="24"/>
        <v>0</v>
      </c>
    </row>
    <row r="222" spans="1:8" ht="18.75" customHeight="1" x14ac:dyDescent="0.25">
      <c r="A222" s="71" t="s">
        <v>63</v>
      </c>
      <c r="B222" s="13" t="s">
        <v>16</v>
      </c>
      <c r="C222" s="50">
        <f>SUM(C223:C226)</f>
        <v>3513.7999999999997</v>
      </c>
      <c r="D222" s="45">
        <f>SUM(D223:D226)</f>
        <v>0</v>
      </c>
      <c r="E222" s="45">
        <f>SUM(E223:E226)</f>
        <v>0</v>
      </c>
      <c r="F222" s="45">
        <f>SUM(F223:F226)</f>
        <v>0</v>
      </c>
      <c r="G222" s="45">
        <f>SUM(G223:G226)</f>
        <v>0</v>
      </c>
      <c r="H222" s="46">
        <f t="shared" si="24"/>
        <v>3513.7999999999997</v>
      </c>
    </row>
    <row r="223" spans="1:8" ht="31.5" customHeight="1" x14ac:dyDescent="0.25">
      <c r="A223" s="71"/>
      <c r="B223" s="16" t="s">
        <v>17</v>
      </c>
      <c r="C223" s="50"/>
      <c r="D223" s="45"/>
      <c r="E223" s="45"/>
      <c r="F223" s="45"/>
      <c r="G223" s="45"/>
      <c r="H223" s="46">
        <f t="shared" si="24"/>
        <v>0</v>
      </c>
    </row>
    <row r="224" spans="1:8" ht="18.75" customHeight="1" x14ac:dyDescent="0.25">
      <c r="A224" s="71"/>
      <c r="B224" s="16" t="s">
        <v>18</v>
      </c>
      <c r="C224" s="51">
        <v>3478.6</v>
      </c>
      <c r="D224" s="45"/>
      <c r="E224" s="45"/>
      <c r="F224" s="45"/>
      <c r="G224" s="45"/>
      <c r="H224" s="46">
        <f t="shared" si="24"/>
        <v>3478.6</v>
      </c>
    </row>
    <row r="225" spans="1:9" ht="18.75" customHeight="1" x14ac:dyDescent="0.25">
      <c r="A225" s="71"/>
      <c r="B225" s="16" t="s">
        <v>19</v>
      </c>
      <c r="C225" s="51">
        <v>35.200000000000003</v>
      </c>
      <c r="D225" s="45"/>
      <c r="E225" s="45"/>
      <c r="F225" s="45"/>
      <c r="G225" s="45"/>
      <c r="H225" s="46">
        <f t="shared" si="24"/>
        <v>35.200000000000003</v>
      </c>
    </row>
    <row r="226" spans="1:9" ht="31.5" customHeight="1" x14ac:dyDescent="0.25">
      <c r="A226" s="71"/>
      <c r="B226" s="16" t="s">
        <v>20</v>
      </c>
      <c r="C226" s="45"/>
      <c r="D226" s="45"/>
      <c r="E226" s="45"/>
      <c r="F226" s="45"/>
      <c r="G226" s="45"/>
      <c r="H226" s="46">
        <f t="shared" si="24"/>
        <v>0</v>
      </c>
    </row>
    <row r="227" spans="1:9" ht="23.25" customHeight="1" x14ac:dyDescent="0.25">
      <c r="A227" s="72" t="s">
        <v>64</v>
      </c>
      <c r="B227" s="10" t="s">
        <v>16</v>
      </c>
      <c r="C227" s="11"/>
      <c r="D227" s="8">
        <f>D229+D230</f>
        <v>104163.7</v>
      </c>
      <c r="E227" s="8">
        <f t="shared" ref="E227:H227" si="31">E229+E230</f>
        <v>0</v>
      </c>
      <c r="F227" s="8">
        <f t="shared" si="31"/>
        <v>0</v>
      </c>
      <c r="G227" s="8">
        <f t="shared" si="31"/>
        <v>0</v>
      </c>
      <c r="H227" s="8">
        <f t="shared" si="31"/>
        <v>104163.7</v>
      </c>
      <c r="I227" s="52"/>
    </row>
    <row r="228" spans="1:9" ht="36.75" customHeight="1" x14ac:dyDescent="0.25">
      <c r="A228" s="73"/>
      <c r="B228" s="10" t="s">
        <v>17</v>
      </c>
      <c r="C228" s="11"/>
      <c r="D228" s="8"/>
      <c r="E228" s="8"/>
      <c r="F228" s="8"/>
      <c r="G228" s="8"/>
      <c r="H228" s="9"/>
    </row>
    <row r="229" spans="1:9" ht="36.75" customHeight="1" x14ac:dyDescent="0.25">
      <c r="A229" s="73"/>
      <c r="B229" s="10" t="s">
        <v>18</v>
      </c>
      <c r="C229" s="11"/>
      <c r="D229" s="8">
        <v>103122</v>
      </c>
      <c r="E229" s="8"/>
      <c r="F229" s="8"/>
      <c r="G229" s="8"/>
      <c r="H229" s="9">
        <f t="shared" ref="H229:H230" si="32">D229+E229+F229+G229</f>
        <v>103122</v>
      </c>
    </row>
    <row r="230" spans="1:9" ht="18.75" customHeight="1" x14ac:dyDescent="0.25">
      <c r="A230" s="73"/>
      <c r="B230" s="10" t="s">
        <v>19</v>
      </c>
      <c r="C230" s="11"/>
      <c r="D230" s="8">
        <v>1041.7</v>
      </c>
      <c r="E230" s="8"/>
      <c r="F230" s="8"/>
      <c r="G230" s="8"/>
      <c r="H230" s="9">
        <f t="shared" si="32"/>
        <v>1041.7</v>
      </c>
    </row>
    <row r="231" spans="1:9" ht="36.75" customHeight="1" x14ac:dyDescent="0.25">
      <c r="A231" s="73"/>
      <c r="B231" s="10" t="s">
        <v>20</v>
      </c>
      <c r="C231" s="11"/>
      <c r="D231" s="8"/>
      <c r="E231" s="8"/>
      <c r="F231" s="8"/>
      <c r="G231" s="8"/>
      <c r="H231" s="9"/>
    </row>
    <row r="232" spans="1:9" ht="23.25" customHeight="1" x14ac:dyDescent="0.25">
      <c r="A232" s="72" t="s">
        <v>65</v>
      </c>
      <c r="B232" s="10" t="s">
        <v>16</v>
      </c>
      <c r="C232" s="11">
        <f>C233+C234+C235+C236</f>
        <v>0</v>
      </c>
      <c r="D232" s="8">
        <f>D233+D234+D235+D236</f>
        <v>52733.1</v>
      </c>
      <c r="E232" s="8">
        <f>E233+E234+E235+E236</f>
        <v>51310.5</v>
      </c>
      <c r="F232" s="8">
        <f>F233+F234+F235+F236</f>
        <v>50590.6</v>
      </c>
      <c r="G232" s="8">
        <f>G233+G234+G235+G236</f>
        <v>50590.6</v>
      </c>
      <c r="H232" s="8">
        <f t="shared" ref="H232:H236" si="33">G232+F232+E232+D232+C232</f>
        <v>205224.80000000002</v>
      </c>
    </row>
    <row r="233" spans="1:9" ht="36.75" customHeight="1" x14ac:dyDescent="0.25">
      <c r="A233" s="73"/>
      <c r="B233" s="10" t="s">
        <v>17</v>
      </c>
      <c r="C233" s="11"/>
      <c r="D233" s="8">
        <v>48971.9</v>
      </c>
      <c r="E233" s="8">
        <v>47505.2</v>
      </c>
      <c r="F233" s="8">
        <v>46732</v>
      </c>
      <c r="G233" s="8">
        <v>46732</v>
      </c>
      <c r="H233" s="8">
        <f t="shared" si="33"/>
        <v>189941.1</v>
      </c>
    </row>
    <row r="234" spans="1:9" ht="36.75" customHeight="1" x14ac:dyDescent="0.25">
      <c r="A234" s="73"/>
      <c r="B234" s="10" t="s">
        <v>18</v>
      </c>
      <c r="C234" s="11"/>
      <c r="D234" s="14">
        <v>3761.2</v>
      </c>
      <c r="E234" s="14">
        <v>3805.3</v>
      </c>
      <c r="F234" s="14">
        <v>3858.6</v>
      </c>
      <c r="G234" s="14">
        <v>3858.6</v>
      </c>
      <c r="H234" s="8">
        <f t="shared" si="33"/>
        <v>15283.7</v>
      </c>
    </row>
    <row r="235" spans="1:9" ht="24.75" customHeight="1" x14ac:dyDescent="0.25">
      <c r="A235" s="73"/>
      <c r="B235" s="10" t="s">
        <v>19</v>
      </c>
      <c r="C235" s="11"/>
      <c r="D235" s="8"/>
      <c r="E235" s="8"/>
      <c r="F235" s="8"/>
      <c r="G235" s="8"/>
      <c r="H235" s="8">
        <f t="shared" si="33"/>
        <v>0</v>
      </c>
    </row>
    <row r="236" spans="1:9" ht="98.25" customHeight="1" x14ac:dyDescent="0.25">
      <c r="A236" s="73"/>
      <c r="B236" s="10" t="s">
        <v>20</v>
      </c>
      <c r="C236" s="11"/>
      <c r="D236" s="8"/>
      <c r="E236" s="8"/>
      <c r="F236" s="8"/>
      <c r="G236" s="8"/>
      <c r="H236" s="8">
        <f t="shared" si="33"/>
        <v>0</v>
      </c>
    </row>
    <row r="237" spans="1:9" ht="15.75" customHeight="1" x14ac:dyDescent="0.25">
      <c r="A237" s="68" t="s">
        <v>66</v>
      </c>
      <c r="B237" s="13" t="s">
        <v>16</v>
      </c>
      <c r="C237" s="11">
        <f>SUM(C238:C241)</f>
        <v>2893.2</v>
      </c>
      <c r="D237" s="8">
        <f>SUM(D238:D241)</f>
        <v>0</v>
      </c>
      <c r="E237" s="8">
        <f>SUM(E238:E241)</f>
        <v>0</v>
      </c>
      <c r="F237" s="8">
        <f>SUM(F238:F241)</f>
        <v>0</v>
      </c>
      <c r="G237" s="8">
        <f>SUM(G238:G241)</f>
        <v>0</v>
      </c>
      <c r="H237" s="9">
        <f t="shared" ref="H237:H251" si="34">SUM(C237:G237)</f>
        <v>2893.2</v>
      </c>
    </row>
    <row r="238" spans="1:9" ht="33" customHeight="1" x14ac:dyDescent="0.25">
      <c r="A238" s="69"/>
      <c r="B238" s="16" t="s">
        <v>17</v>
      </c>
      <c r="C238" s="35"/>
      <c r="D238" s="14"/>
      <c r="E238" s="14"/>
      <c r="F238" s="14"/>
      <c r="G238" s="14"/>
      <c r="H238" s="15">
        <f t="shared" si="34"/>
        <v>0</v>
      </c>
    </row>
    <row r="239" spans="1:9" ht="17.25" customHeight="1" x14ac:dyDescent="0.25">
      <c r="A239" s="69"/>
      <c r="B239" s="16" t="s">
        <v>18</v>
      </c>
      <c r="C239" s="53">
        <f>C244</f>
        <v>2893.2</v>
      </c>
      <c r="D239" s="54"/>
      <c r="E239" s="54"/>
      <c r="F239" s="54"/>
      <c r="G239" s="54"/>
      <c r="H239" s="15">
        <f t="shared" si="34"/>
        <v>2893.2</v>
      </c>
    </row>
    <row r="240" spans="1:9" ht="18" customHeight="1" x14ac:dyDescent="0.25">
      <c r="A240" s="69"/>
      <c r="B240" s="16" t="s">
        <v>19</v>
      </c>
      <c r="C240" s="35"/>
      <c r="D240" s="14"/>
      <c r="E240" s="14"/>
      <c r="F240" s="14"/>
      <c r="G240" s="14"/>
      <c r="H240" s="15">
        <f t="shared" si="34"/>
        <v>0</v>
      </c>
    </row>
    <row r="241" spans="1:8" ht="58.5" customHeight="1" x14ac:dyDescent="0.25">
      <c r="A241" s="70"/>
      <c r="B241" s="16" t="s">
        <v>20</v>
      </c>
      <c r="C241" s="17"/>
      <c r="D241" s="17"/>
      <c r="E241" s="17"/>
      <c r="F241" s="17"/>
      <c r="G241" s="17"/>
      <c r="H241" s="18">
        <f t="shared" si="34"/>
        <v>0</v>
      </c>
    </row>
    <row r="242" spans="1:8" ht="24" customHeight="1" x14ac:dyDescent="0.25">
      <c r="A242" s="63" t="s">
        <v>67</v>
      </c>
      <c r="B242" s="13" t="s">
        <v>16</v>
      </c>
      <c r="C242" s="35">
        <f>SUM(C243:C246)</f>
        <v>2893.2</v>
      </c>
      <c r="D242" s="14">
        <f>SUM(D243:D246)</f>
        <v>0</v>
      </c>
      <c r="E242" s="14">
        <f>SUM(E243:E246)</f>
        <v>0</v>
      </c>
      <c r="F242" s="14">
        <f>SUM(F243:F246)</f>
        <v>0</v>
      </c>
      <c r="G242" s="14">
        <f>SUM(G243:G246)</f>
        <v>0</v>
      </c>
      <c r="H242" s="15">
        <f t="shared" si="34"/>
        <v>2893.2</v>
      </c>
    </row>
    <row r="243" spans="1:8" ht="31.5" customHeight="1" x14ac:dyDescent="0.25">
      <c r="A243" s="64"/>
      <c r="B243" s="16" t="s">
        <v>17</v>
      </c>
      <c r="C243" s="35"/>
      <c r="D243" s="14"/>
      <c r="E243" s="14"/>
      <c r="F243" s="14"/>
      <c r="G243" s="14"/>
      <c r="H243" s="15">
        <f t="shared" si="34"/>
        <v>0</v>
      </c>
    </row>
    <row r="244" spans="1:8" ht="21" customHeight="1" x14ac:dyDescent="0.25">
      <c r="A244" s="64"/>
      <c r="B244" s="16" t="s">
        <v>18</v>
      </c>
      <c r="C244" s="53">
        <v>2893.2</v>
      </c>
      <c r="D244" s="54"/>
      <c r="E244" s="54"/>
      <c r="F244" s="54"/>
      <c r="G244" s="54"/>
      <c r="H244" s="15">
        <f t="shared" si="34"/>
        <v>2893.2</v>
      </c>
    </row>
    <row r="245" spans="1:8" ht="20.25" customHeight="1" x14ac:dyDescent="0.25">
      <c r="A245" s="64"/>
      <c r="B245" s="16" t="s">
        <v>19</v>
      </c>
      <c r="C245" s="35"/>
      <c r="D245" s="14"/>
      <c r="E245" s="14"/>
      <c r="F245" s="14"/>
      <c r="G245" s="14"/>
      <c r="H245" s="15">
        <f t="shared" si="34"/>
        <v>0</v>
      </c>
    </row>
    <row r="246" spans="1:8" ht="45.75" customHeight="1" x14ac:dyDescent="0.25">
      <c r="A246" s="65"/>
      <c r="B246" s="16" t="s">
        <v>20</v>
      </c>
      <c r="C246" s="17"/>
      <c r="D246" s="17"/>
      <c r="E246" s="17"/>
      <c r="F246" s="17"/>
      <c r="G246" s="17"/>
      <c r="H246" s="18">
        <f t="shared" si="34"/>
        <v>0</v>
      </c>
    </row>
    <row r="247" spans="1:8" ht="22.5" customHeight="1" x14ac:dyDescent="0.25">
      <c r="A247" s="66"/>
      <c r="B247" s="55" t="s">
        <v>68</v>
      </c>
      <c r="C247" s="33">
        <f>C248+C249+C250</f>
        <v>1554983.08085</v>
      </c>
      <c r="D247" s="33">
        <f>D248+D249+D250</f>
        <v>1668543.2294199998</v>
      </c>
      <c r="E247" s="56">
        <f>E248+E249+E250</f>
        <v>1498686.8259999999</v>
      </c>
      <c r="F247" s="56">
        <f>F248+F249+F250</f>
        <v>1552718.5</v>
      </c>
      <c r="G247" s="56">
        <f t="shared" ref="G247:G248" si="35">SUM(G12,G32,G67,G82,G107,G137,G142,G162,G167,G172,G177,G192,G202,G217,+G182+G232)</f>
        <v>1545518.5000000002</v>
      </c>
      <c r="H247" s="57">
        <f t="shared" si="34"/>
        <v>7820450.1362699997</v>
      </c>
    </row>
    <row r="248" spans="1:8" ht="33.75" customHeight="1" x14ac:dyDescent="0.25">
      <c r="A248" s="66"/>
      <c r="B248" s="10" t="s">
        <v>17</v>
      </c>
      <c r="C248" s="8">
        <f>SUM(C13,C33,C68,C83,C108,C138,C143,C163,C168,C173,C178,C193,C203,C218,+C183)</f>
        <v>50872.293440000001</v>
      </c>
      <c r="D248" s="8">
        <f>SUM(D13,D33,D68,D83,D108,D138,D143,D163,D168,D173,D178,D193,D203,D218,+D183+D233)</f>
        <v>56087.200000000004</v>
      </c>
      <c r="E248" s="8">
        <f>E13+E33+E68+E83+E108+E138+E143+E163+E168+E173+E181+E183+E188+E193+E203+E218+E228+E233</f>
        <v>52275</v>
      </c>
      <c r="F248" s="8">
        <f>SUM(F13,F33,F68,F83,F108,F138,F143,F163,F168,F173,F178,F193,F203,F218,+F183+F233)</f>
        <v>49116.9</v>
      </c>
      <c r="G248" s="8">
        <f t="shared" si="35"/>
        <v>49116.9</v>
      </c>
      <c r="H248" s="58">
        <f t="shared" si="34"/>
        <v>257468.29343999998</v>
      </c>
    </row>
    <row r="249" spans="1:8" ht="30" customHeight="1" x14ac:dyDescent="0.25">
      <c r="A249" s="66"/>
      <c r="B249" s="10" t="s">
        <v>18</v>
      </c>
      <c r="C249" s="8">
        <f>SUM(C14,C34,C69,C84,C109,C139,C144,C164,C169,C174,C179,C194,C204,C219,+C184+C239)</f>
        <v>926315.75784999994</v>
      </c>
      <c r="D249" s="8">
        <f>D14+D34+D84+D109+D139+D144+D164+D169+D229+D234</f>
        <v>995021.21387999994</v>
      </c>
      <c r="E249" s="8">
        <f>E234+E169+E164+E144+E139+E109+E84+E34+E14+E229</f>
        <v>875010.4</v>
      </c>
      <c r="F249" s="8">
        <f>F234+F169+F164+F144+F139+F109+F84+F34+F14</f>
        <v>931199.89999999991</v>
      </c>
      <c r="G249" s="8">
        <f>G234+G169+G164+G144+G139+G109+G84+G34+G14</f>
        <v>927797.89999999991</v>
      </c>
      <c r="H249" s="58">
        <f t="shared" si="34"/>
        <v>4655345.1717299996</v>
      </c>
    </row>
    <row r="250" spans="1:8" ht="14.25" customHeight="1" x14ac:dyDescent="0.25">
      <c r="A250" s="66"/>
      <c r="B250" s="10" t="s">
        <v>19</v>
      </c>
      <c r="C250" s="8">
        <f>SUM(C220,C205,C195,C190,C185,C180,C110,C85,C70,C35,C15)</f>
        <v>577795.02955999994</v>
      </c>
      <c r="D250" s="8">
        <f>D15+D35+D70+D85+D110+D180+D185+D230</f>
        <v>617434.81553999998</v>
      </c>
      <c r="E250" s="8">
        <f>SUM(E15,E35,E70,E85,E110,E140,E145,E165,E170,E175,E180,E195,E205,E220,+E185+E230)</f>
        <v>571401.42599999998</v>
      </c>
      <c r="F250" s="8">
        <f>SUM(F15,F35,F70,F85,F110,F140,F145,F165,F170,F175,F180,F195,F205,F220,+F185)</f>
        <v>572401.69999999995</v>
      </c>
      <c r="G250" s="8">
        <f>SUM(G15,G35,G70,G85,G110,G140,G145,G165,G170,G175,G180,G195,G205,G220,+G185)</f>
        <v>568603.69999999995</v>
      </c>
      <c r="H250" s="58">
        <f t="shared" si="34"/>
        <v>2907636.6710999999</v>
      </c>
    </row>
    <row r="251" spans="1:8" ht="31.5" x14ac:dyDescent="0.25">
      <c r="A251" s="67"/>
      <c r="B251" s="59" t="s">
        <v>20</v>
      </c>
      <c r="C251" s="60"/>
      <c r="D251" s="60"/>
      <c r="E251" s="60"/>
      <c r="F251" s="60"/>
      <c r="G251" s="60"/>
      <c r="H251" s="61">
        <f t="shared" si="34"/>
        <v>0</v>
      </c>
    </row>
    <row r="253" spans="1:8" x14ac:dyDescent="0.25">
      <c r="D253" s="62"/>
    </row>
  </sheetData>
  <mergeCells count="62">
    <mergeCell ref="E1:H1"/>
    <mergeCell ref="E2:H2"/>
    <mergeCell ref="A4:H4"/>
    <mergeCell ref="A5:H5"/>
    <mergeCell ref="A6:H6"/>
    <mergeCell ref="A7:H7"/>
    <mergeCell ref="A9:A10"/>
    <mergeCell ref="B9:B10"/>
    <mergeCell ref="C9:G9"/>
    <mergeCell ref="H9:H10"/>
    <mergeCell ref="A12:A16"/>
    <mergeCell ref="A17:A21"/>
    <mergeCell ref="A22:A26"/>
    <mergeCell ref="A27:A31"/>
    <mergeCell ref="A32:A36"/>
    <mergeCell ref="A37:A41"/>
    <mergeCell ref="A42:A46"/>
    <mergeCell ref="A47:A51"/>
    <mergeCell ref="A52:A56"/>
    <mergeCell ref="A57:A61"/>
    <mergeCell ref="A62:A66"/>
    <mergeCell ref="A67:A71"/>
    <mergeCell ref="A72:A76"/>
    <mergeCell ref="A77:A81"/>
    <mergeCell ref="A82:A86"/>
    <mergeCell ref="I82:J82"/>
    <mergeCell ref="A87:A91"/>
    <mergeCell ref="A92:A96"/>
    <mergeCell ref="A97:A101"/>
    <mergeCell ref="A102:A106"/>
    <mergeCell ref="A107:A111"/>
    <mergeCell ref="I107:K107"/>
    <mergeCell ref="A112:A116"/>
    <mergeCell ref="A117:A121"/>
    <mergeCell ref="A122:A126"/>
    <mergeCell ref="A127:A131"/>
    <mergeCell ref="A132:A136"/>
    <mergeCell ref="A137:A141"/>
    <mergeCell ref="I137:K137"/>
    <mergeCell ref="A142:A146"/>
    <mergeCell ref="A147:A151"/>
    <mergeCell ref="A152:A156"/>
    <mergeCell ref="A157:A161"/>
    <mergeCell ref="A162:A166"/>
    <mergeCell ref="A167:A171"/>
    <mergeCell ref="A172:A176"/>
    <mergeCell ref="A177:A181"/>
    <mergeCell ref="A182:A186"/>
    <mergeCell ref="I182:K182"/>
    <mergeCell ref="A187:A191"/>
    <mergeCell ref="A192:A196"/>
    <mergeCell ref="A197:A201"/>
    <mergeCell ref="A202:A206"/>
    <mergeCell ref="A207:A211"/>
    <mergeCell ref="A212:A216"/>
    <mergeCell ref="A242:A246"/>
    <mergeCell ref="A247:A251"/>
    <mergeCell ref="A217:A221"/>
    <mergeCell ref="A222:A226"/>
    <mergeCell ref="A227:A231"/>
    <mergeCell ref="A232:A236"/>
    <mergeCell ref="A237:A241"/>
  </mergeCells>
  <pageMargins left="0.31496062992125984" right="0.31496062992125984" top="0.35433070866141736" bottom="0.35433070866141736" header="0.11811023622047245" footer="0.11811023622047245"/>
  <pageSetup paperSize="9" scale="57" firstPageNumber="2147483648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КСО</dc:creator>
  <cp:lastModifiedBy>Ирина И.Г. Алексеева</cp:lastModifiedBy>
  <cp:revision>8</cp:revision>
  <cp:lastPrinted>2025-03-27T14:33:33Z</cp:lastPrinted>
  <dcterms:created xsi:type="dcterms:W3CDTF">2015-06-05T18:19:34Z</dcterms:created>
  <dcterms:modified xsi:type="dcterms:W3CDTF">2025-04-02T07:35:04Z</dcterms:modified>
</cp:coreProperties>
</file>