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Коэффициент" sheetId="1" r:id="rId1"/>
    <sheet name="Норматив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K31" i="1"/>
  <c r="M31" i="1" l="1"/>
  <c r="M29" i="1"/>
  <c r="L29" i="1"/>
  <c r="J35" i="1"/>
  <c r="J34" i="1"/>
  <c r="I34" i="1"/>
  <c r="H35" i="1"/>
  <c r="H34" i="1"/>
  <c r="I35" i="1"/>
  <c r="I36" i="1"/>
  <c r="J36" i="1"/>
  <c r="H36" i="1"/>
  <c r="E35" i="1"/>
  <c r="E34" i="1"/>
  <c r="E33" i="1" s="1"/>
  <c r="E24" i="1"/>
  <c r="E31" i="1"/>
  <c r="L31" i="1" s="1"/>
  <c r="E29" i="1"/>
  <c r="E19" i="1"/>
  <c r="L19" i="1" s="1"/>
  <c r="F15" i="2"/>
  <c r="G26" i="1"/>
  <c r="M33" i="1" l="1"/>
  <c r="L33" i="1"/>
  <c r="K33" i="1"/>
  <c r="K19" i="1"/>
  <c r="D14" i="2"/>
  <c r="D15" i="2"/>
  <c r="D13" i="2"/>
  <c r="D9" i="2" l="1"/>
  <c r="G9" i="2" l="1"/>
  <c r="G10" i="2"/>
  <c r="G8" i="2"/>
  <c r="D10" i="2"/>
  <c r="D8" i="2"/>
  <c r="I26" i="1" l="1"/>
  <c r="H23" i="1"/>
  <c r="H26" i="1" s="1"/>
  <c r="F26" i="1"/>
  <c r="F23" i="1"/>
  <c r="E21" i="1"/>
  <c r="K21" i="1" s="1"/>
  <c r="E25" i="1"/>
  <c r="M19" i="1" l="1"/>
  <c r="E23" i="1"/>
  <c r="M23" i="1" s="1"/>
  <c r="K23" i="1"/>
  <c r="L21" i="1"/>
  <c r="M21" i="1"/>
  <c r="E26" i="1"/>
  <c r="F10" i="1"/>
  <c r="F15" i="1" s="1"/>
  <c r="L23" i="1" l="1"/>
  <c r="E12" i="1"/>
  <c r="E11" i="1"/>
  <c r="E10" i="1" s="1"/>
  <c r="J23" i="1" s="1"/>
  <c r="E8" i="1"/>
  <c r="J21" i="1" s="1"/>
  <c r="E6" i="1"/>
  <c r="J19" i="1" l="1"/>
  <c r="E13" i="1"/>
  <c r="M13" i="1"/>
  <c r="M17" i="1"/>
  <c r="M15" i="1"/>
</calcChain>
</file>

<file path=xl/sharedStrings.xml><?xml version="1.0" encoding="utf-8"?>
<sst xmlns="http://schemas.openxmlformats.org/spreadsheetml/2006/main" count="34" uniqueCount="29">
  <si>
    <t>№</t>
  </si>
  <si>
    <t>протяженность дорог</t>
  </si>
  <si>
    <t>Межремонтные сроки</t>
  </si>
  <si>
    <t>нормативная стоимость</t>
  </si>
  <si>
    <t>годовая потребность</t>
  </si>
  <si>
    <t>объем предусмотренного финансирования</t>
  </si>
  <si>
    <t>Капитальный ремонт</t>
  </si>
  <si>
    <t>Коэфициент</t>
  </si>
  <si>
    <t xml:space="preserve">ремонт </t>
  </si>
  <si>
    <t xml:space="preserve">содержание </t>
  </si>
  <si>
    <t>капитальный ремонт</t>
  </si>
  <si>
    <t>ремонт</t>
  </si>
  <si>
    <t>содержание</t>
  </si>
  <si>
    <t>Вид работ</t>
  </si>
  <si>
    <t>Категория дороги</t>
  </si>
  <si>
    <t>IV</t>
  </si>
  <si>
    <t>V</t>
  </si>
  <si>
    <t>Капитальный ремонт автомобильных дорог</t>
  </si>
  <si>
    <t>Ремонт автомобильных дорог</t>
  </si>
  <si>
    <t>Содержание автомобильных дорог</t>
  </si>
  <si>
    <t xml:space="preserve">Удельная стоимость с НДС, 
тыс. руб./ км (годовая потребность)
</t>
  </si>
  <si>
    <t>Индекс дефлятор</t>
  </si>
  <si>
    <t>Годовая потребность 2025 г.</t>
  </si>
  <si>
    <t>Объем бюджетных ассигнований 2025 г.</t>
  </si>
  <si>
    <t>Объем бюджетных ассигнований 2026 г.</t>
  </si>
  <si>
    <t>Объем бюджетных ассигнований 2027 г.</t>
  </si>
  <si>
    <t>Коэфф. 2025 г.</t>
  </si>
  <si>
    <t>Коэфф. 2026 г.</t>
  </si>
  <si>
    <t>Коэфф. 2027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</si>
</sst>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#,##0.0000000"/>
    <numFmt numFmtId="165" formatCode="#,##0.00000"/>
    <numFmt numFmtId="166" formatCode="0.00000"/>
    <numFmt numFmtId="167" formatCode="0.00000000000"/>
    <numFmt numFmtId="168" formatCode="#,##0.000000000000000"/>
    <numFmt numFmtId="169" formatCode="0.000000"/>
    <numFmt numFmtId="170" formatCode="0.000000000000"/>
    <numFmt numFmtId="171" formatCode="0.0000000000000"/>
    <numFmt numFmtId="172" formatCode="0.00000000000000"/>
    <numFmt numFmtId="173" formatCode="#,##0.000000"/>
    <numFmt numFmtId="174" formatCode="0.0000000"/>
    <numFmt numFmtId="175" formatCode="0.0"/>
    <numFmt numFmtId="176" formatCode="0.000"/>
    <numFmt numFmtId="177" formatCode="#,##0.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0" xfId="0" applyNumberFormat="1" applyFont="1" applyAlignment="1">
      <alignment wrapText="1"/>
    </xf>
    <xf numFmtId="2" fontId="1" fillId="0" borderId="1" xfId="0" applyNumberFormat="1" applyFont="1" applyBorder="1" applyAlignment="1">
      <alignment wrapText="1"/>
    </xf>
    <xf numFmtId="166" fontId="1" fillId="0" borderId="1" xfId="0" applyNumberFormat="1" applyFont="1" applyBorder="1" applyAlignment="1">
      <alignment wrapText="1"/>
    </xf>
    <xf numFmtId="167" fontId="1" fillId="0" borderId="1" xfId="0" applyNumberFormat="1" applyFont="1" applyBorder="1" applyAlignment="1">
      <alignment wrapText="1"/>
    </xf>
    <xf numFmtId="168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169" fontId="1" fillId="0" borderId="1" xfId="0" applyNumberFormat="1" applyFont="1" applyBorder="1" applyAlignment="1">
      <alignment wrapText="1"/>
    </xf>
    <xf numFmtId="170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5" fontId="1" fillId="0" borderId="0" xfId="0" applyNumberFormat="1" applyFont="1" applyAlignment="1">
      <alignment horizontal="center" vertical="center" wrapText="1"/>
    </xf>
    <xf numFmtId="171" fontId="1" fillId="2" borderId="1" xfId="0" applyNumberFormat="1" applyFont="1" applyFill="1" applyBorder="1" applyAlignment="1">
      <alignment wrapText="1"/>
    </xf>
    <xf numFmtId="172" fontId="1" fillId="2" borderId="1" xfId="0" applyNumberFormat="1" applyFont="1" applyFill="1" applyBorder="1" applyAlignment="1">
      <alignment wrapText="1"/>
    </xf>
    <xf numFmtId="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0" xfId="0" applyFont="1"/>
    <xf numFmtId="175" fontId="1" fillId="0" borderId="10" xfId="0" applyNumberFormat="1" applyFont="1" applyBorder="1" applyAlignment="1">
      <alignment horizontal="center" vertical="center" wrapText="1"/>
    </xf>
    <xf numFmtId="175" fontId="1" fillId="0" borderId="5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9" fontId="0" fillId="0" borderId="0" xfId="0" applyNumberFormat="1" applyAlignment="1">
      <alignment horizontal="center"/>
    </xf>
    <xf numFmtId="174" fontId="0" fillId="0" borderId="0" xfId="0" applyNumberFormat="1" applyAlignment="1">
      <alignment horizontal="center"/>
    </xf>
    <xf numFmtId="169" fontId="0" fillId="0" borderId="0" xfId="0" applyNumberFormat="1"/>
    <xf numFmtId="4" fontId="1" fillId="0" borderId="0" xfId="0" applyNumberFormat="1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1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77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6" fillId="0" borderId="1" xfId="0" applyNumberFormat="1" applyFont="1" applyBorder="1" applyAlignment="1">
      <alignment horizontal="center" vertical="center" wrapText="1"/>
    </xf>
    <xf numFmtId="173" fontId="1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J39"/>
  <sheetViews>
    <sheetView tabSelected="1" topLeftCell="E4" workbookViewId="0">
      <selection activeCell="I41" sqref="I41"/>
    </sheetView>
  </sheetViews>
  <sheetFormatPr defaultRowHeight="15.75" x14ac:dyDescent="0.25"/>
  <cols>
    <col min="1" max="1" width="4.5703125" style="2" customWidth="1"/>
    <col min="2" max="2" width="22.85546875" style="2" customWidth="1"/>
    <col min="3" max="3" width="22.28515625" style="2" customWidth="1"/>
    <col min="4" max="5" width="42" style="2" customWidth="1"/>
    <col min="6" max="6" width="23.140625" style="2" customWidth="1"/>
    <col min="7" max="7" width="23.85546875" style="2" customWidth="1"/>
    <col min="8" max="9" width="17.7109375" style="2" customWidth="1"/>
    <col min="10" max="10" width="18.85546875" style="2" customWidth="1"/>
    <col min="11" max="11" width="19.28515625" style="2" customWidth="1"/>
    <col min="12" max="12" width="18" style="2" customWidth="1"/>
    <col min="13" max="13" width="19.140625" style="2" customWidth="1"/>
    <col min="14" max="36" width="9.140625" style="2"/>
  </cols>
  <sheetData>
    <row r="3" spans="1:36" ht="31.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50" t="s">
        <v>5</v>
      </c>
      <c r="G3" s="51"/>
      <c r="H3" s="52"/>
      <c r="I3" s="15"/>
      <c r="J3" s="50" t="s">
        <v>7</v>
      </c>
      <c r="K3" s="51"/>
      <c r="L3" s="52"/>
      <c r="M3" s="1"/>
    </row>
    <row r="4" spans="1:36" s="5" customFormat="1" x14ac:dyDescent="0.25">
      <c r="A4" s="1"/>
      <c r="B4" s="1"/>
      <c r="C4" s="1"/>
      <c r="D4" s="1"/>
      <c r="E4" s="1"/>
      <c r="F4" s="7">
        <v>2023</v>
      </c>
      <c r="G4" s="7">
        <v>2024</v>
      </c>
      <c r="H4" s="7">
        <v>2025</v>
      </c>
      <c r="I4" s="7">
        <v>2026</v>
      </c>
      <c r="J4" s="7">
        <v>2023</v>
      </c>
      <c r="K4" s="7">
        <v>2024</v>
      </c>
      <c r="L4" s="7">
        <v>2025</v>
      </c>
      <c r="M4" s="6">
        <v>2026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15.75" hidden="1" customHeight="1" x14ac:dyDescent="0.25">
      <c r="A5" s="50" t="s">
        <v>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2"/>
      <c r="M5" s="1"/>
    </row>
    <row r="6" spans="1:36" hidden="1" x14ac:dyDescent="0.25">
      <c r="A6" s="1"/>
      <c r="B6" s="3">
        <v>503.18400000000003</v>
      </c>
      <c r="C6" s="3">
        <v>12</v>
      </c>
      <c r="D6" s="4">
        <v>12872.4</v>
      </c>
      <c r="E6" s="4">
        <f>(B6/C6)*D6</f>
        <v>539765.47680000006</v>
      </c>
      <c r="F6" s="4">
        <v>26954.05</v>
      </c>
      <c r="G6" s="4">
        <v>39061.300000000003</v>
      </c>
      <c r="H6" s="3">
        <v>79682.899999999994</v>
      </c>
      <c r="I6" s="3"/>
      <c r="J6" s="1">
        <v>4.9936595E-2</v>
      </c>
      <c r="K6" s="1">
        <v>7.2367169999999995E-2</v>
      </c>
      <c r="L6" s="1">
        <v>0.14762504000000001</v>
      </c>
      <c r="M6" s="1"/>
      <c r="AH6"/>
      <c r="AI6"/>
      <c r="AJ6"/>
    </row>
    <row r="7" spans="1:36" hidden="1" x14ac:dyDescent="0.25">
      <c r="A7" s="50" t="s">
        <v>8</v>
      </c>
      <c r="B7" s="51"/>
      <c r="C7" s="51"/>
      <c r="D7" s="51"/>
      <c r="E7" s="51"/>
      <c r="F7" s="51"/>
      <c r="G7" s="51"/>
      <c r="H7" s="51"/>
      <c r="I7" s="51"/>
      <c r="J7" s="52"/>
      <c r="K7" s="1"/>
      <c r="L7" s="1"/>
      <c r="M7" s="1"/>
      <c r="AH7"/>
      <c r="AI7"/>
      <c r="AJ7"/>
    </row>
    <row r="8" spans="1:36" hidden="1" x14ac:dyDescent="0.25">
      <c r="A8" s="1"/>
      <c r="B8" s="3">
        <v>503.18400000000003</v>
      </c>
      <c r="C8" s="3">
        <v>6</v>
      </c>
      <c r="D8" s="4">
        <v>4750.2</v>
      </c>
      <c r="E8" s="4">
        <f>((B8/C8)-(B6/C6))*D8</f>
        <v>199185.38639999999</v>
      </c>
      <c r="F8" s="4">
        <v>33837</v>
      </c>
      <c r="G8" s="4">
        <v>22119</v>
      </c>
      <c r="H8" s="3">
        <v>22119</v>
      </c>
      <c r="I8" s="3"/>
      <c r="J8" s="1">
        <v>0.16987693000000001</v>
      </c>
      <c r="K8" s="1">
        <v>0.11104731</v>
      </c>
      <c r="L8" s="1">
        <v>0.11104731</v>
      </c>
      <c r="M8" s="1"/>
      <c r="AH8"/>
      <c r="AI8"/>
      <c r="AJ8"/>
    </row>
    <row r="9" spans="1:36" hidden="1" x14ac:dyDescent="0.25">
      <c r="A9" s="50" t="s">
        <v>9</v>
      </c>
      <c r="B9" s="51"/>
      <c r="C9" s="51"/>
      <c r="D9" s="51"/>
      <c r="E9" s="51"/>
      <c r="F9" s="51"/>
      <c r="G9" s="51"/>
      <c r="H9" s="51"/>
      <c r="I9" s="51"/>
      <c r="J9" s="52"/>
      <c r="K9" s="1"/>
      <c r="L9" s="1"/>
      <c r="M9" s="1"/>
      <c r="AH9"/>
      <c r="AI9"/>
      <c r="AJ9"/>
    </row>
    <row r="10" spans="1:36" hidden="1" x14ac:dyDescent="0.25">
      <c r="A10" s="1"/>
      <c r="B10" s="3">
        <v>503.18400000000003</v>
      </c>
      <c r="C10" s="3">
        <v>0</v>
      </c>
      <c r="D10" s="4"/>
      <c r="E10" s="4">
        <f>E11+E12</f>
        <v>314522.93070000003</v>
      </c>
      <c r="F10" s="9">
        <f>F12+F13</f>
        <v>42732.222139999998</v>
      </c>
      <c r="G10" s="9">
        <v>18715.794880000001</v>
      </c>
      <c r="H10" s="10">
        <v>18715.794880000001</v>
      </c>
      <c r="I10" s="10"/>
      <c r="J10" s="17">
        <v>0.13586361428400001</v>
      </c>
      <c r="K10" s="13">
        <v>5.9505343010000003E-2</v>
      </c>
      <c r="L10" s="13">
        <v>5.9505343010000003E-2</v>
      </c>
      <c r="M10" s="1"/>
      <c r="AH10"/>
      <c r="AI10"/>
      <c r="AJ10"/>
    </row>
    <row r="11" spans="1:36" hidden="1" x14ac:dyDescent="0.25">
      <c r="A11" s="1"/>
      <c r="B11" s="3">
        <v>22.082999999999998</v>
      </c>
      <c r="C11" s="3">
        <v>0</v>
      </c>
      <c r="D11" s="4">
        <v>737.6</v>
      </c>
      <c r="E11" s="4">
        <f>B11*D11</f>
        <v>16288.4208</v>
      </c>
      <c r="F11" s="9"/>
      <c r="G11" s="9"/>
      <c r="H11" s="9"/>
      <c r="I11" s="9"/>
      <c r="J11" s="1"/>
      <c r="K11" s="1"/>
      <c r="L11" s="1"/>
      <c r="M11" s="1"/>
    </row>
    <row r="12" spans="1:36" hidden="1" x14ac:dyDescent="0.25">
      <c r="A12" s="1"/>
      <c r="B12" s="3">
        <v>481.101</v>
      </c>
      <c r="C12" s="3">
        <v>0</v>
      </c>
      <c r="D12" s="4">
        <v>619.9</v>
      </c>
      <c r="E12" s="4">
        <f>B12*D12</f>
        <v>298234.5099</v>
      </c>
      <c r="F12" s="9">
        <v>24732.222140000002</v>
      </c>
      <c r="G12" s="9"/>
      <c r="H12" s="9"/>
      <c r="I12" s="9"/>
      <c r="J12" s="1"/>
      <c r="K12" s="1"/>
      <c r="L12" s="1"/>
      <c r="M12" s="1"/>
    </row>
    <row r="13" spans="1:36" hidden="1" x14ac:dyDescent="0.25">
      <c r="A13" s="1"/>
      <c r="B13" s="3"/>
      <c r="C13" s="3"/>
      <c r="D13" s="4"/>
      <c r="E13" s="4">
        <f>E6+E8+E11+E12</f>
        <v>1053473.7938999999</v>
      </c>
      <c r="F13" s="9">
        <v>18000</v>
      </c>
      <c r="G13" s="9"/>
      <c r="H13" s="9"/>
      <c r="I13" s="9"/>
      <c r="J13" s="1">
        <v>4.9936595E-2</v>
      </c>
      <c r="K13" s="1">
        <v>7.2367169999999995E-2</v>
      </c>
      <c r="L13" s="1">
        <v>0.14762504000000001</v>
      </c>
      <c r="M13" s="11">
        <f>E6*J13</f>
        <v>26954.050009943498</v>
      </c>
    </row>
    <row r="14" spans="1:36" hidden="1" x14ac:dyDescent="0.25">
      <c r="A14" s="1"/>
      <c r="B14" s="3"/>
      <c r="C14" s="3"/>
      <c r="D14" s="4"/>
      <c r="E14" s="4"/>
      <c r="F14" s="9"/>
      <c r="G14" s="9"/>
      <c r="H14" s="9"/>
      <c r="I14" s="9"/>
      <c r="J14" s="1"/>
      <c r="K14" s="1"/>
      <c r="L14" s="1"/>
      <c r="M14" s="1"/>
    </row>
    <row r="15" spans="1:36" hidden="1" x14ac:dyDescent="0.25">
      <c r="A15" s="1"/>
      <c r="B15" s="3"/>
      <c r="C15" s="3"/>
      <c r="D15" s="4"/>
      <c r="E15" s="4"/>
      <c r="F15" s="9">
        <f>F12+F10+F8+F6</f>
        <v>128255.49428</v>
      </c>
      <c r="G15" s="9"/>
      <c r="H15" s="9"/>
      <c r="I15" s="9"/>
      <c r="J15" s="1">
        <v>0.16987693000000001</v>
      </c>
      <c r="K15" s="1">
        <v>0.11104731</v>
      </c>
      <c r="L15" s="1">
        <v>0.11104731</v>
      </c>
      <c r="M15" s="11">
        <f>E8*J15</f>
        <v>33837.00194249575</v>
      </c>
    </row>
    <row r="16" spans="1:36" hidden="1" x14ac:dyDescent="0.25">
      <c r="A16" s="1"/>
      <c r="B16" s="3"/>
      <c r="C16" s="3"/>
      <c r="D16" s="4"/>
      <c r="E16" s="4"/>
      <c r="F16" s="9"/>
      <c r="G16" s="9"/>
      <c r="H16" s="9"/>
      <c r="I16" s="9"/>
      <c r="J16" s="1"/>
      <c r="K16" s="1"/>
      <c r="L16" s="1"/>
      <c r="M16" s="1"/>
    </row>
    <row r="17" spans="1:13" hidden="1" x14ac:dyDescent="0.25">
      <c r="A17" s="1"/>
      <c r="B17" s="3"/>
      <c r="C17" s="3"/>
      <c r="D17" s="4"/>
      <c r="E17" s="4"/>
      <c r="F17" s="14"/>
      <c r="G17" s="8"/>
      <c r="H17" s="8"/>
      <c r="I17" s="8"/>
      <c r="J17" s="17">
        <v>0.13586361428400001</v>
      </c>
      <c r="K17" s="13">
        <v>5.9505343010000003E-2</v>
      </c>
      <c r="L17" s="13">
        <v>5.9505343010000003E-2</v>
      </c>
      <c r="M17" s="16">
        <f>E10*J17</f>
        <v>42732.222140098071</v>
      </c>
    </row>
    <row r="18" spans="1:13" x14ac:dyDescent="0.25">
      <c r="A18" s="1"/>
      <c r="B18" s="3"/>
      <c r="C18" s="3"/>
      <c r="D18" s="4"/>
      <c r="E18" s="4" t="s">
        <v>10</v>
      </c>
      <c r="F18" s="8"/>
      <c r="G18" s="8"/>
      <c r="H18" s="8"/>
      <c r="I18" s="8"/>
      <c r="J18" s="1"/>
      <c r="K18" s="1"/>
      <c r="L18" s="1"/>
      <c r="M18" s="1"/>
    </row>
    <row r="19" spans="1:13" x14ac:dyDescent="0.25">
      <c r="A19" s="1"/>
      <c r="B19" s="3">
        <v>398.40100000000001</v>
      </c>
      <c r="C19" s="3">
        <v>12</v>
      </c>
      <c r="D19" s="4">
        <v>13554.6</v>
      </c>
      <c r="E19" s="4">
        <f>B19/C19*D19</f>
        <v>450013.84954999998</v>
      </c>
      <c r="F19" s="8">
        <v>108699.55</v>
      </c>
      <c r="G19" s="8">
        <v>15779.289720000001</v>
      </c>
      <c r="H19" s="8">
        <v>0</v>
      </c>
      <c r="I19" s="8">
        <v>92345.5</v>
      </c>
      <c r="J19" s="20">
        <f>F19/E6</f>
        <v>0.20138292401437999</v>
      </c>
      <c r="K19" s="20">
        <f>G19/E19</f>
        <v>3.506400910945031E-2</v>
      </c>
      <c r="L19" s="20">
        <f>H19/E19</f>
        <v>0</v>
      </c>
      <c r="M19" s="20">
        <f>I19/E19</f>
        <v>0.20520590664563471</v>
      </c>
    </row>
    <row r="20" spans="1:13" x14ac:dyDescent="0.25">
      <c r="A20" s="1"/>
      <c r="B20" s="3"/>
      <c r="C20" s="3"/>
      <c r="D20" s="4"/>
      <c r="E20" s="4" t="s">
        <v>11</v>
      </c>
      <c r="F20" s="8"/>
      <c r="G20" s="8"/>
      <c r="H20" s="8"/>
      <c r="I20" s="8"/>
      <c r="J20" s="20"/>
      <c r="K20" s="20"/>
      <c r="L20" s="20"/>
      <c r="M20" s="20"/>
    </row>
    <row r="21" spans="1:13" x14ac:dyDescent="0.25">
      <c r="A21" s="1"/>
      <c r="B21" s="3">
        <v>398.40100000000001</v>
      </c>
      <c r="C21" s="3">
        <v>6</v>
      </c>
      <c r="D21" s="4">
        <v>5002</v>
      </c>
      <c r="E21" s="4">
        <f>(B21/C21-B19/C19)*D21</f>
        <v>166066.81683333332</v>
      </c>
      <c r="F21" s="8">
        <v>102887.21829</v>
      </c>
      <c r="G21" s="8">
        <v>38643.599999999999</v>
      </c>
      <c r="H21" s="8">
        <v>39145.599999999999</v>
      </c>
      <c r="I21" s="8">
        <v>39145.599999999999</v>
      </c>
      <c r="J21" s="20">
        <f>F21/E8</f>
        <v>0.51653999397016015</v>
      </c>
      <c r="K21" s="20">
        <f>G21/E21</f>
        <v>0.23269910712375</v>
      </c>
      <c r="L21" s="20">
        <f>H21/E21</f>
        <v>0.23572198676685061</v>
      </c>
      <c r="M21" s="20">
        <f>I21/E21</f>
        <v>0.23572198676685061</v>
      </c>
    </row>
    <row r="22" spans="1:13" x14ac:dyDescent="0.25">
      <c r="A22" s="1"/>
      <c r="C22" s="3"/>
      <c r="D22" s="4"/>
      <c r="E22" s="4" t="s">
        <v>12</v>
      </c>
      <c r="F22" s="8"/>
      <c r="G22" s="8"/>
      <c r="H22" s="8"/>
      <c r="I22" s="8"/>
      <c r="J22" s="20"/>
      <c r="K22" s="20"/>
      <c r="L22" s="20"/>
      <c r="M22" s="20"/>
    </row>
    <row r="23" spans="1:13" x14ac:dyDescent="0.25">
      <c r="A23" s="1"/>
      <c r="B23" s="18">
        <v>398.40100000000001</v>
      </c>
      <c r="C23" s="3">
        <v>0</v>
      </c>
      <c r="D23" s="4"/>
      <c r="E23" s="4">
        <f>E24+E25</f>
        <v>262488.7536</v>
      </c>
      <c r="F23" s="8">
        <f>F24+F25</f>
        <v>27191.68086</v>
      </c>
      <c r="G23" s="8">
        <v>24714.7562</v>
      </c>
      <c r="H23" s="8">
        <f>H24+H25</f>
        <v>18000</v>
      </c>
      <c r="I23" s="8">
        <v>0</v>
      </c>
      <c r="J23" s="21">
        <f>F23/E10</f>
        <v>8.6453731050649907E-2</v>
      </c>
      <c r="K23" s="21">
        <f>G23/E23</f>
        <v>9.4155486134320995E-2</v>
      </c>
      <c r="L23" s="20">
        <f>H23/E23</f>
        <v>6.8574366532402939E-2</v>
      </c>
      <c r="M23" s="21">
        <f>I23/E23</f>
        <v>0</v>
      </c>
    </row>
    <row r="24" spans="1:13" x14ac:dyDescent="0.25">
      <c r="A24" s="1"/>
      <c r="B24" s="3">
        <v>19.472000000000001</v>
      </c>
      <c r="C24" s="3">
        <v>0</v>
      </c>
      <c r="D24" s="4">
        <v>776.7</v>
      </c>
      <c r="E24" s="4">
        <f>B24*D24</f>
        <v>15123.902400000003</v>
      </c>
      <c r="F24" s="8">
        <v>8239.2795800000004</v>
      </c>
      <c r="G24" s="8">
        <v>4315.5562</v>
      </c>
      <c r="H24" s="8">
        <v>0</v>
      </c>
      <c r="I24" s="8">
        <v>0</v>
      </c>
      <c r="J24" s="20"/>
      <c r="K24" s="20"/>
      <c r="L24" s="20"/>
      <c r="M24" s="20"/>
    </row>
    <row r="25" spans="1:13" x14ac:dyDescent="0.25">
      <c r="A25" s="1"/>
      <c r="B25" s="3">
        <v>378.92899999999997</v>
      </c>
      <c r="C25" s="3">
        <v>0</v>
      </c>
      <c r="D25" s="4">
        <v>652.79999999999995</v>
      </c>
      <c r="E25" s="4">
        <f>B25*D25</f>
        <v>247364.85119999998</v>
      </c>
      <c r="F25" s="8">
        <v>18952.401279999998</v>
      </c>
      <c r="G25" s="8">
        <v>18000</v>
      </c>
      <c r="H25" s="8">
        <v>18000</v>
      </c>
      <c r="I25" s="8">
        <v>0</v>
      </c>
      <c r="J25" s="20"/>
      <c r="K25" s="20"/>
      <c r="L25" s="20"/>
      <c r="M25" s="20"/>
    </row>
    <row r="26" spans="1:13" x14ac:dyDescent="0.25">
      <c r="E26" s="22">
        <f>E23+E21+E19</f>
        <v>878569.41998333321</v>
      </c>
      <c r="F26" s="19">
        <f>F23+F21+F19</f>
        <v>238778.44915</v>
      </c>
      <c r="G26" s="23">
        <f>G19+G21+G23</f>
        <v>79137.645919999995</v>
      </c>
      <c r="H26" s="23">
        <f t="shared" ref="H26:I26" si="0">H19+H21+H23</f>
        <v>57145.599999999999</v>
      </c>
      <c r="I26" s="23">
        <f t="shared" si="0"/>
        <v>131491.1</v>
      </c>
    </row>
    <row r="27" spans="1:13" ht="63" x14ac:dyDescent="0.25">
      <c r="B27" s="1"/>
      <c r="C27" s="1"/>
      <c r="D27" s="1"/>
      <c r="E27" s="39" t="s">
        <v>22</v>
      </c>
      <c r="F27" s="1"/>
      <c r="G27" s="18"/>
      <c r="H27" s="39" t="s">
        <v>23</v>
      </c>
      <c r="I27" s="39" t="s">
        <v>24</v>
      </c>
      <c r="J27" s="39" t="s">
        <v>25</v>
      </c>
      <c r="K27" s="39" t="s">
        <v>26</v>
      </c>
      <c r="L27" s="39" t="s">
        <v>27</v>
      </c>
      <c r="M27" s="40" t="s">
        <v>28</v>
      </c>
    </row>
    <row r="28" spans="1:13" x14ac:dyDescent="0.25">
      <c r="B28" s="1"/>
      <c r="C28" s="1"/>
      <c r="D28" s="1"/>
      <c r="E28" s="41" t="s">
        <v>10</v>
      </c>
      <c r="F28" s="1"/>
      <c r="G28" s="18"/>
      <c r="H28" s="1"/>
      <c r="I28" s="1"/>
      <c r="J28" s="42"/>
      <c r="K28" s="1"/>
      <c r="L28" s="1"/>
      <c r="M28" s="12"/>
    </row>
    <row r="29" spans="1:13" x14ac:dyDescent="0.25">
      <c r="B29" s="3">
        <v>407.44900000000001</v>
      </c>
      <c r="C29" s="3">
        <v>12</v>
      </c>
      <c r="D29" s="4">
        <v>14611.8588</v>
      </c>
      <c r="E29" s="4">
        <f>B29/C29*D29</f>
        <v>496132.27135010005</v>
      </c>
      <c r="F29" s="1"/>
      <c r="G29" s="43"/>
      <c r="H29" s="44">
        <v>83766</v>
      </c>
      <c r="I29" s="45">
        <v>76346</v>
      </c>
      <c r="J29" s="45">
        <v>96409.5</v>
      </c>
      <c r="K29" s="17">
        <f>H29/E29</f>
        <v>0.16883803944470646</v>
      </c>
      <c r="L29" s="13">
        <f>I29/E29</f>
        <v>0.1538823503503278</v>
      </c>
      <c r="M29" s="13">
        <f>J29/E29</f>
        <v>0.19432217085505368</v>
      </c>
    </row>
    <row r="30" spans="1:13" x14ac:dyDescent="0.25">
      <c r="B30" s="3"/>
      <c r="C30" s="3"/>
      <c r="D30" s="4"/>
      <c r="E30" s="46" t="s">
        <v>11</v>
      </c>
      <c r="F30" s="47"/>
      <c r="G30" s="42"/>
      <c r="H30" s="44"/>
      <c r="I30" s="45"/>
      <c r="J30" s="45"/>
      <c r="K30" s="17"/>
      <c r="L30" s="13"/>
      <c r="M30" s="13"/>
    </row>
    <row r="31" spans="1:13" x14ac:dyDescent="0.25">
      <c r="B31" s="3">
        <v>407.44900000000001</v>
      </c>
      <c r="C31" s="3">
        <v>6</v>
      </c>
      <c r="D31" s="4">
        <v>5392.1559999999999</v>
      </c>
      <c r="E31" s="4">
        <f t="shared" ref="E31" si="1">B31/C31*D31</f>
        <v>366171.42834066669</v>
      </c>
      <c r="F31" s="1"/>
      <c r="G31" s="42"/>
      <c r="H31" s="44">
        <v>41851.9</v>
      </c>
      <c r="I31" s="44">
        <v>41851.9</v>
      </c>
      <c r="J31" s="44">
        <v>41851.9</v>
      </c>
      <c r="K31" s="17">
        <f>H31/E31</f>
        <v>0.11429591923557506</v>
      </c>
      <c r="L31" s="13">
        <f>I31/E31</f>
        <v>0.11429591923557506</v>
      </c>
      <c r="M31" s="13">
        <f>J31/E31</f>
        <v>0.11429591923557506</v>
      </c>
    </row>
    <row r="32" spans="1:13" x14ac:dyDescent="0.25">
      <c r="B32" s="3"/>
      <c r="C32" s="3"/>
      <c r="D32" s="4"/>
      <c r="E32" s="46" t="s">
        <v>12</v>
      </c>
      <c r="F32" s="12"/>
      <c r="G32" s="42"/>
      <c r="H32" s="44"/>
      <c r="I32" s="45"/>
      <c r="J32" s="45"/>
      <c r="K32" s="17"/>
      <c r="L32" s="13"/>
      <c r="M32" s="13"/>
    </row>
    <row r="33" spans="2:13" x14ac:dyDescent="0.25">
      <c r="B33" s="3">
        <v>407.44900000000001</v>
      </c>
      <c r="C33" s="3"/>
      <c r="D33" s="4"/>
      <c r="E33" s="4">
        <f>E34+E35</f>
        <v>275570.05058659997</v>
      </c>
      <c r="F33" s="1"/>
      <c r="G33" s="42"/>
      <c r="H33" s="48">
        <v>23279.108209999999</v>
      </c>
      <c r="I33" s="45">
        <v>19437.099999999999</v>
      </c>
      <c r="J33" s="45">
        <v>25919.7</v>
      </c>
      <c r="K33" s="17">
        <f>H33/E33</f>
        <v>8.4476190937463155E-2</v>
      </c>
      <c r="L33" s="13">
        <f>I33/E33</f>
        <v>7.0534152599764255E-2</v>
      </c>
      <c r="M33" s="13">
        <f>J33/E33</f>
        <v>9.4058479667239958E-2</v>
      </c>
    </row>
    <row r="34" spans="2:13" x14ac:dyDescent="0.25">
      <c r="B34" s="3">
        <v>19.472000000000001</v>
      </c>
      <c r="C34" s="3"/>
      <c r="D34" s="4">
        <v>837.28260000000012</v>
      </c>
      <c r="E34" s="4">
        <f>B34*D34</f>
        <v>16303.566787200003</v>
      </c>
      <c r="F34" s="1"/>
      <c r="G34" s="42"/>
      <c r="H34" s="48">
        <f>H33/B33*B34</f>
        <v>1112.5092835302578</v>
      </c>
      <c r="I34" s="48">
        <f>I33/B33*B34</f>
        <v>928.89959528677196</v>
      </c>
      <c r="J34" s="48">
        <f>J33/B33*B34</f>
        <v>1238.7032448232785</v>
      </c>
      <c r="K34" s="1"/>
      <c r="L34" s="1"/>
      <c r="M34" s="1"/>
    </row>
    <row r="35" spans="2:13" x14ac:dyDescent="0.25">
      <c r="B35" s="3">
        <v>387.97699999999998</v>
      </c>
      <c r="C35" s="3"/>
      <c r="D35" s="4">
        <v>668.25220000000002</v>
      </c>
      <c r="E35" s="4">
        <f>B35*D35</f>
        <v>259266.48379939998</v>
      </c>
      <c r="F35" s="1"/>
      <c r="G35" s="42"/>
      <c r="H35" s="48">
        <f>H33/B33*B35</f>
        <v>22166.598926469738</v>
      </c>
      <c r="I35" s="48">
        <f>I33/B33*B35</f>
        <v>18508.200404713225</v>
      </c>
      <c r="J35" s="48">
        <f>J33/B33*B35</f>
        <v>24680.996755176719</v>
      </c>
      <c r="K35" s="1"/>
      <c r="L35" s="1"/>
      <c r="M35" s="1"/>
    </row>
    <row r="36" spans="2:13" x14ac:dyDescent="0.25">
      <c r="B36" s="1"/>
      <c r="C36" s="1"/>
      <c r="D36" s="1"/>
      <c r="E36" s="1"/>
      <c r="F36" s="1"/>
      <c r="G36" s="1"/>
      <c r="H36" s="49">
        <f>H29+H31+H33</f>
        <v>148897.00821</v>
      </c>
      <c r="I36" s="49">
        <f t="shared" ref="I36:J36" si="2">I29+I31+I33</f>
        <v>137635</v>
      </c>
      <c r="J36" s="49">
        <f t="shared" si="2"/>
        <v>164181.1</v>
      </c>
      <c r="K36" s="1"/>
      <c r="L36" s="1"/>
      <c r="M36" s="1"/>
    </row>
    <row r="38" spans="2:13" x14ac:dyDescent="0.25">
      <c r="E38" s="38"/>
    </row>
    <row r="39" spans="2:13" x14ac:dyDescent="0.25">
      <c r="I39" s="10"/>
    </row>
  </sheetData>
  <mergeCells count="5">
    <mergeCell ref="A7:J7"/>
    <mergeCell ref="A9:J9"/>
    <mergeCell ref="J3:L3"/>
    <mergeCell ref="A5:L5"/>
    <mergeCell ref="F3:H3"/>
  </mergeCell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topLeftCell="A4" workbookViewId="0">
      <selection activeCell="E17" sqref="E17"/>
    </sheetView>
  </sheetViews>
  <sheetFormatPr defaultRowHeight="15" x14ac:dyDescent="0.25"/>
  <cols>
    <col min="1" max="1" width="47.85546875" customWidth="1"/>
    <col min="2" max="2" width="17" customWidth="1"/>
    <col min="3" max="3" width="15.140625" customWidth="1"/>
    <col min="4" max="4" width="16.85546875" customWidth="1"/>
    <col min="5" max="6" width="15.28515625" customWidth="1"/>
    <col min="7" max="7" width="15.85546875" customWidth="1"/>
  </cols>
  <sheetData>
    <row r="2" spans="1:7" ht="15.75" thickBot="1" x14ac:dyDescent="0.3"/>
    <row r="3" spans="1:7" s="27" customFormat="1" ht="49.5" customHeight="1" thickBot="1" x14ac:dyDescent="0.3">
      <c r="A3" s="53" t="s">
        <v>13</v>
      </c>
      <c r="B3" s="56" t="s">
        <v>20</v>
      </c>
      <c r="C3" s="57"/>
      <c r="D3" s="57"/>
      <c r="E3" s="57"/>
      <c r="F3" s="57"/>
      <c r="G3" s="58"/>
    </row>
    <row r="4" spans="1:7" s="27" customFormat="1" ht="30.75" customHeight="1" thickBot="1" x14ac:dyDescent="0.3">
      <c r="A4" s="54"/>
      <c r="B4" s="56"/>
      <c r="C4" s="57"/>
      <c r="D4" s="57"/>
      <c r="E4" s="57"/>
      <c r="F4" s="57"/>
      <c r="G4" s="58"/>
    </row>
    <row r="5" spans="1:7" s="27" customFormat="1" ht="33" customHeight="1" thickBot="1" x14ac:dyDescent="0.3">
      <c r="A5" s="54"/>
      <c r="B5" s="56" t="s">
        <v>14</v>
      </c>
      <c r="C5" s="57"/>
      <c r="D5" s="57"/>
      <c r="E5" s="57"/>
      <c r="F5" s="57"/>
      <c r="G5" s="58"/>
    </row>
    <row r="6" spans="1:7" s="27" customFormat="1" ht="33" customHeight="1" thickBot="1" x14ac:dyDescent="0.3">
      <c r="A6" s="54"/>
      <c r="B6" s="56" t="s">
        <v>15</v>
      </c>
      <c r="C6" s="57"/>
      <c r="D6" s="58"/>
      <c r="E6" s="56" t="s">
        <v>16</v>
      </c>
      <c r="F6" s="57"/>
      <c r="G6" s="58"/>
    </row>
    <row r="7" spans="1:7" s="27" customFormat="1" ht="33.75" thickBot="1" x14ac:dyDescent="0.3">
      <c r="A7" s="55"/>
      <c r="B7" s="24">
        <v>2023</v>
      </c>
      <c r="C7" s="24" t="s">
        <v>21</v>
      </c>
      <c r="D7" s="24">
        <v>2024</v>
      </c>
      <c r="E7" s="24">
        <v>2023</v>
      </c>
      <c r="F7" s="24" t="s">
        <v>21</v>
      </c>
      <c r="G7" s="24">
        <v>2024</v>
      </c>
    </row>
    <row r="8" spans="1:7" s="27" customFormat="1" ht="29.25" customHeight="1" thickBot="1" x14ac:dyDescent="0.3">
      <c r="A8" s="25" t="s">
        <v>17</v>
      </c>
      <c r="B8" s="26">
        <v>12872.4</v>
      </c>
      <c r="C8" s="30">
        <v>1.0529999999999999</v>
      </c>
      <c r="D8" s="28">
        <f>B8*C8</f>
        <v>13554.637199999999</v>
      </c>
      <c r="E8" s="26">
        <v>12872.4</v>
      </c>
      <c r="F8" s="30">
        <v>1.0529999999999999</v>
      </c>
      <c r="G8" s="29">
        <f>E8*F8</f>
        <v>13554.637199999999</v>
      </c>
    </row>
    <row r="9" spans="1:7" s="27" customFormat="1" ht="29.25" customHeight="1" thickBot="1" x14ac:dyDescent="0.3">
      <c r="A9" s="25" t="s">
        <v>18</v>
      </c>
      <c r="B9" s="26">
        <v>4750.2</v>
      </c>
      <c r="C9" s="30">
        <v>1.0529999999999999</v>
      </c>
      <c r="D9" s="28">
        <f>B9*C9</f>
        <v>5001.9605999999994</v>
      </c>
      <c r="E9" s="26">
        <v>4750.2</v>
      </c>
      <c r="F9" s="30">
        <v>1.0529999999999999</v>
      </c>
      <c r="G9" s="29">
        <f t="shared" ref="G9:G10" si="0">E9*F9</f>
        <v>5001.9605999999994</v>
      </c>
    </row>
    <row r="10" spans="1:7" s="27" customFormat="1" ht="29.25" customHeight="1" thickBot="1" x14ac:dyDescent="0.3">
      <c r="A10" s="25" t="s">
        <v>19</v>
      </c>
      <c r="B10" s="26">
        <v>737.6</v>
      </c>
      <c r="C10" s="30">
        <v>1.0529999999999999</v>
      </c>
      <c r="D10" s="28">
        <f t="shared" ref="D10" si="1">B10*C10</f>
        <v>776.69279999999992</v>
      </c>
      <c r="E10" s="26">
        <v>619.9</v>
      </c>
      <c r="F10" s="30">
        <v>1.0529999999999999</v>
      </c>
      <c r="G10" s="29">
        <f t="shared" si="0"/>
        <v>652.75469999999996</v>
      </c>
    </row>
    <row r="12" spans="1:7" ht="30" x14ac:dyDescent="0.25">
      <c r="B12" s="33">
        <v>2024</v>
      </c>
      <c r="C12" s="34" t="s">
        <v>21</v>
      </c>
      <c r="D12" s="33">
        <v>2025</v>
      </c>
    </row>
    <row r="13" spans="1:7" x14ac:dyDescent="0.25">
      <c r="B13" s="32">
        <v>13554.6</v>
      </c>
      <c r="C13" s="31">
        <v>1.0780000000000001</v>
      </c>
      <c r="D13" s="36">
        <f>C13*B13</f>
        <v>14611.858800000002</v>
      </c>
    </row>
    <row r="14" spans="1:7" x14ac:dyDescent="0.25">
      <c r="B14" s="32">
        <v>5002</v>
      </c>
      <c r="C14" s="31">
        <v>1.0780000000000001</v>
      </c>
      <c r="D14" s="35">
        <f t="shared" ref="D14:D15" si="2">C14*B14</f>
        <v>5392.1559999999999</v>
      </c>
    </row>
    <row r="15" spans="1:7" x14ac:dyDescent="0.25">
      <c r="B15" s="31">
        <v>776.7</v>
      </c>
      <c r="C15" s="31">
        <v>1.0780000000000001</v>
      </c>
      <c r="D15" s="35">
        <f t="shared" si="2"/>
        <v>837.28260000000012</v>
      </c>
      <c r="E15">
        <v>619.9</v>
      </c>
      <c r="F15" s="37">
        <f>E15*C15</f>
        <v>668.25220000000002</v>
      </c>
    </row>
    <row r="16" spans="1:7" x14ac:dyDescent="0.25">
      <c r="D16" s="31"/>
    </row>
  </sheetData>
  <mergeCells count="5">
    <mergeCell ref="A3:A7"/>
    <mergeCell ref="B3:G4"/>
    <mergeCell ref="B5:G5"/>
    <mergeCell ref="B6:D6"/>
    <mergeCell ref="E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Коэффициент</vt:lpstr>
      <vt:lpstr>Нормативы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2025-02-03T11:09:22Z</dcterms:modified>
</cp:coreProperties>
</file>