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8800" windowHeight="12330"/>
  </bookViews>
  <sheets>
    <sheet name="Лист1" sheetId="1" r:id="rId1"/>
  </sheets>
  <definedNames>
    <definedName name="_xlnm.Print_Area" localSheetId="0">Лист1!$A$1:$Q$57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Q47" i="1" l="1"/>
  <c r="Q46" i="1"/>
  <c r="Q45" i="1"/>
  <c r="Q44" i="1"/>
  <c r="Q43" i="1"/>
  <c r="N46" i="1"/>
  <c r="N45" i="1"/>
  <c r="Q33" i="1"/>
  <c r="N33" i="1"/>
  <c r="N31" i="1"/>
  <c r="N43" i="1" l="1"/>
  <c r="Q23" i="1"/>
  <c r="Q21" i="1"/>
  <c r="Q20" i="1"/>
  <c r="Q19" i="1"/>
  <c r="Q18" i="1"/>
  <c r="P45" i="1"/>
  <c r="P43" i="1"/>
  <c r="P18" i="1"/>
  <c r="Q29" i="1" l="1"/>
  <c r="P46" i="1"/>
  <c r="P44" i="1"/>
  <c r="P28" i="1"/>
  <c r="Q37" i="1"/>
  <c r="Q36" i="1"/>
  <c r="Q35" i="1"/>
  <c r="Q34" i="1"/>
  <c r="Q32" i="1"/>
  <c r="Q30" i="1"/>
  <c r="Q26" i="1"/>
  <c r="Q25" i="1"/>
  <c r="Q24" i="1"/>
  <c r="P16" i="1"/>
  <c r="P15" i="1"/>
  <c r="P14" i="1"/>
  <c r="N23" i="1"/>
  <c r="N18" i="1"/>
  <c r="P13" i="1" l="1"/>
  <c r="L47" i="1"/>
  <c r="L31" i="1"/>
  <c r="L28" i="1" s="1"/>
  <c r="M46" i="1"/>
  <c r="M47" i="1"/>
  <c r="Q42" i="1"/>
  <c r="M33" i="1"/>
  <c r="I46" i="1" l="1"/>
  <c r="I43" i="1" s="1"/>
  <c r="M45" i="1"/>
  <c r="O18" i="1"/>
  <c r="O28" i="1"/>
  <c r="M18" i="1"/>
  <c r="M13" i="1" s="1"/>
  <c r="D16" i="1"/>
  <c r="E16" i="1"/>
  <c r="F16" i="1"/>
  <c r="G16" i="1"/>
  <c r="H16" i="1"/>
  <c r="I16" i="1"/>
  <c r="K16" i="1"/>
  <c r="L16" i="1"/>
  <c r="L46" i="1" s="1"/>
  <c r="M16" i="1"/>
  <c r="N16" i="1"/>
  <c r="O16" i="1"/>
  <c r="O46" i="1" s="1"/>
  <c r="D15" i="1"/>
  <c r="E15" i="1"/>
  <c r="F15" i="1"/>
  <c r="G15" i="1"/>
  <c r="H15" i="1"/>
  <c r="I15" i="1"/>
  <c r="J15" i="1"/>
  <c r="K15" i="1"/>
  <c r="L15" i="1"/>
  <c r="M15" i="1"/>
  <c r="N15" i="1"/>
  <c r="O15" i="1"/>
  <c r="D14" i="1"/>
  <c r="E14" i="1"/>
  <c r="F14" i="1"/>
  <c r="G14" i="1"/>
  <c r="H14" i="1"/>
  <c r="I14" i="1"/>
  <c r="J14" i="1"/>
  <c r="K14" i="1"/>
  <c r="L14" i="1"/>
  <c r="M14" i="1"/>
  <c r="N14" i="1"/>
  <c r="O14" i="1"/>
  <c r="D13" i="1"/>
  <c r="E13" i="1"/>
  <c r="F13" i="1"/>
  <c r="G13" i="1"/>
  <c r="H13" i="1"/>
  <c r="I13" i="1"/>
  <c r="J13" i="1"/>
  <c r="K13" i="1"/>
  <c r="L13" i="1"/>
  <c r="C14" i="1"/>
  <c r="J21" i="1"/>
  <c r="J16" i="1" s="1"/>
  <c r="C21" i="1"/>
  <c r="C20" i="1"/>
  <c r="C18" i="1"/>
  <c r="C13" i="1" s="1"/>
  <c r="C16" i="1" l="1"/>
  <c r="C46" i="1" s="1"/>
  <c r="Q14" i="1"/>
  <c r="O13" i="1"/>
  <c r="Q16" i="1"/>
  <c r="N13" i="1"/>
  <c r="Q13" i="1" s="1"/>
  <c r="M43" i="1"/>
  <c r="C45" i="1"/>
  <c r="C15" i="1"/>
  <c r="Q15" i="1" s="1"/>
  <c r="K45" i="1" l="1"/>
  <c r="I28" i="1"/>
  <c r="C43" i="1" l="1"/>
  <c r="L45" i="1"/>
  <c r="L43" i="1" s="1"/>
  <c r="O45" i="1"/>
  <c r="O43" i="1" l="1"/>
  <c r="K41" i="1" l="1"/>
  <c r="K46" i="1" l="1"/>
  <c r="Q41" i="1"/>
  <c r="J46" i="1"/>
  <c r="J31" i="1"/>
  <c r="J28" i="1" l="1"/>
  <c r="Q31" i="1"/>
  <c r="J43" i="1"/>
  <c r="Q39" i="1"/>
  <c r="Q40" i="1"/>
  <c r="H43" i="1" l="1"/>
  <c r="G43" i="1"/>
  <c r="F43" i="1"/>
  <c r="E43" i="1"/>
  <c r="D43" i="1"/>
  <c r="M38" i="1" l="1"/>
  <c r="L38" i="1"/>
  <c r="N28" i="1"/>
  <c r="M28" i="1"/>
  <c r="K28" i="1"/>
  <c r="K43" i="1" s="1"/>
  <c r="Q38" i="1" l="1"/>
  <c r="Q28" i="1"/>
</calcChain>
</file>

<file path=xl/sharedStrings.xml><?xml version="1.0" encoding="utf-8"?>
<sst xmlns="http://schemas.openxmlformats.org/spreadsheetml/2006/main" count="64" uniqueCount="34">
  <si>
    <t>Источник финансирования</t>
  </si>
  <si>
    <t>всего</t>
  </si>
  <si>
    <t>Наименование основных мероприятий</t>
  </si>
  <si>
    <t>ИТОГО, в т.ч.</t>
  </si>
  <si>
    <t>Объем финансирования, тыс. руб.</t>
  </si>
  <si>
    <t>2014 год</t>
  </si>
  <si>
    <t>2015 год</t>
  </si>
  <si>
    <t>2016 год</t>
  </si>
  <si>
    <t>2017 год</t>
  </si>
  <si>
    <t>2018 год</t>
  </si>
  <si>
    <t>2019 год</t>
  </si>
  <si>
    <t>2020 год</t>
  </si>
  <si>
    <t>2021 год</t>
  </si>
  <si>
    <t>2022 год</t>
  </si>
  <si>
    <t>2023 год</t>
  </si>
  <si>
    <t>2024 год</t>
  </si>
  <si>
    <t>2025 год</t>
  </si>
  <si>
    <t>Федеральный бюджет</t>
  </si>
  <si>
    <t>Областной бюджет</t>
  </si>
  <si>
    <t>Местный бюджет</t>
  </si>
  <si>
    <t>2. Ремонт и содержание автомобильных дорог общего пользования местного значения и искусственных сооружений на них</t>
  </si>
  <si>
    <t>4. Ремонт и содержание автомобильных дорог общего пользования местного значения сельских поселений</t>
  </si>
  <si>
    <t>«Приложение № 3
к муниципальной программе «Дорожное хозяйство 
Петушинского района»</t>
  </si>
  <si>
    <t>2026 год</t>
  </si>
  <si>
    <t>1. Строительство, проектирование и реконструкция автомобильных дорог общего пользования местного значения</t>
  </si>
  <si>
    <t>1.1. Строительство, реконструкция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</si>
  <si>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1.2. Проектирование на строительство и реконструкцию автомобильных дорог общего пользования местного значения с твердым покрытием до сельских населенных пунктов, не имеющих круглогодичной связи с сетью автомобильных дорог общего пользования, а также их капитальный ремонт и ремонт</t>
  </si>
  <si>
    <t>3. Ремонт и содержание автомобильных дорог общего пользования местного значения и искусственных сооружений на них в рамках инициативного бюджетирования</t>
  </si>
  <si>
    <t>Внебюджетные источники</t>
  </si>
  <si>
    <t>Ресурсное обеспечение муниципальной программы "Дорожное хозяйство Петушинского района" на 2014-2027 года</t>
  </si>
  <si>
    <t>Итого 2014 – 2027 годы</t>
  </si>
  <si>
    <t>2027 год</t>
  </si>
  <si>
    <t xml:space="preserve">                      2. Приложение № 3 к Программе изложить в следующей редации:</t>
  </si>
  <si>
    <t>от 28.07.2025 № 822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</si>
</sst>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#,##0.00000"/>
    <numFmt numFmtId="165" formatCode="0.00000"/>
    <numFmt numFmtId="166" formatCode="0.0000"/>
    <numFmt numFmtId="167" formatCode="#,##0.0000"/>
    <numFmt numFmtId="168" formatCode="#,##0.000"/>
    <numFmt numFmtId="169" formatCode="#,##0.000000"/>
  </numFmts>
  <fonts count="19" x14ac:knownFonts="1">
    <font>
      <sz val="11"/>
      <color theme="1"/>
      <name val="Calibri"/>
      <family val="2"/>
      <scheme val="minor"/>
    </font>
    <font>
      <b/>
      <sz val="7"/>
      <color rgb="FF000000"/>
      <name val="Times New Roman"/>
      <family val="1"/>
      <charset val="204"/>
    </font>
    <font>
      <b/>
      <sz val="7"/>
      <color theme="1"/>
      <name val="Times New Roman"/>
      <family val="1"/>
      <charset val="204"/>
    </font>
    <font>
      <sz val="7"/>
      <color rgb="FF000000"/>
      <name val="Times New Roman"/>
      <family val="1"/>
      <charset val="204"/>
    </font>
    <font>
      <sz val="7"/>
      <color theme="1"/>
      <name val="Times New Roman"/>
      <family val="1"/>
      <charset val="204"/>
    </font>
    <font>
      <sz val="7"/>
      <color theme="1"/>
      <name val="Calibri"/>
      <family val="2"/>
      <scheme val="minor"/>
    </font>
    <font>
      <b/>
      <sz val="7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12.3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b/>
      <sz val="9"/>
      <color rgb="FF000000"/>
      <name val="Times New Roman"/>
      <family val="1"/>
      <charset val="204"/>
    </font>
    <font>
      <sz val="7.5"/>
      <color rgb="FF000000"/>
      <name val="Times New Roman"/>
      <family val="1"/>
      <charset val="204"/>
    </font>
    <font>
      <b/>
      <sz val="7.5"/>
      <color rgb="FF000000"/>
      <name val="Times New Roman"/>
      <family val="1"/>
      <charset val="204"/>
    </font>
    <font>
      <sz val="8"/>
      <color rgb="FF000000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49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149">
    <xf numFmtId="0" fontId="0" fillId="0" borderId="0" xfId="0"/>
    <xf numFmtId="0" fontId="8" fillId="0" borderId="0" xfId="0" applyFont="1" applyAlignment="1">
      <alignment horizontal="center" vertical="center"/>
    </xf>
    <xf numFmtId="0" fontId="0" fillId="0" borderId="2" xfId="0" applyBorder="1"/>
    <xf numFmtId="0" fontId="0" fillId="0" borderId="4" xfId="0" applyBorder="1"/>
    <xf numFmtId="0" fontId="5" fillId="0" borderId="4" xfId="0" applyFont="1" applyBorder="1"/>
    <xf numFmtId="0" fontId="6" fillId="0" borderId="4" xfId="0" applyFont="1" applyBorder="1"/>
    <xf numFmtId="0" fontId="4" fillId="0" borderId="4" xfId="0" applyFont="1" applyBorder="1" applyAlignment="1">
      <alignment horizontal="center"/>
    </xf>
    <xf numFmtId="164" fontId="1" fillId="0" borderId="2" xfId="0" applyNumberFormat="1" applyFont="1" applyBorder="1" applyAlignment="1">
      <alignment horizontal="center" vertical="center" wrapText="1"/>
    </xf>
    <xf numFmtId="164" fontId="2" fillId="0" borderId="2" xfId="0" applyNumberFormat="1" applyFont="1" applyBorder="1" applyAlignment="1">
      <alignment horizontal="center" vertical="center" wrapText="1"/>
    </xf>
    <xf numFmtId="0" fontId="7" fillId="0" borderId="0" xfId="0" applyFont="1" applyAlignment="1">
      <alignment horizontal="right" wrapText="1"/>
    </xf>
    <xf numFmtId="0" fontId="10" fillId="0" borderId="0" xfId="0" applyFont="1"/>
    <xf numFmtId="166" fontId="0" fillId="0" borderId="0" xfId="0" applyNumberFormat="1"/>
    <xf numFmtId="164" fontId="0" fillId="0" borderId="0" xfId="0" applyNumberFormat="1"/>
    <xf numFmtId="167" fontId="0" fillId="0" borderId="0" xfId="0" applyNumberFormat="1"/>
    <xf numFmtId="164" fontId="11" fillId="0" borderId="0" xfId="0" applyNumberFormat="1" applyFont="1"/>
    <xf numFmtId="164" fontId="1" fillId="0" borderId="10" xfId="0" applyNumberFormat="1" applyFont="1" applyBorder="1" applyAlignment="1">
      <alignment horizontal="center" vertical="center" wrapText="1"/>
    </xf>
    <xf numFmtId="166" fontId="12" fillId="0" borderId="0" xfId="0" applyNumberFormat="1" applyFont="1"/>
    <xf numFmtId="168" fontId="2" fillId="0" borderId="6" xfId="0" applyNumberFormat="1" applyFont="1" applyBorder="1" applyAlignment="1">
      <alignment horizontal="center" vertical="center" wrapText="1"/>
    </xf>
    <xf numFmtId="168" fontId="1" fillId="0" borderId="6" xfId="0" applyNumberFormat="1" applyFont="1" applyBorder="1" applyAlignment="1">
      <alignment horizontal="center" vertical="center" wrapText="1"/>
    </xf>
    <xf numFmtId="164" fontId="1" fillId="0" borderId="26" xfId="0" applyNumberFormat="1" applyFont="1" applyBorder="1" applyAlignment="1">
      <alignment horizontal="center" vertical="center" wrapText="1"/>
    </xf>
    <xf numFmtId="167" fontId="1" fillId="0" borderId="4" xfId="0" applyNumberFormat="1" applyFont="1" applyBorder="1" applyAlignment="1">
      <alignment horizontal="center" vertical="center" wrapText="1"/>
    </xf>
    <xf numFmtId="168" fontId="1" fillId="0" borderId="4" xfId="0" applyNumberFormat="1" applyFont="1" applyBorder="1" applyAlignment="1">
      <alignment horizontal="center" vertical="center" wrapText="1"/>
    </xf>
    <xf numFmtId="168" fontId="2" fillId="0" borderId="4" xfId="0" applyNumberFormat="1" applyFont="1" applyBorder="1" applyAlignment="1">
      <alignment horizontal="center" vertical="center" wrapText="1"/>
    </xf>
    <xf numFmtId="164" fontId="1" fillId="0" borderId="6" xfId="0" applyNumberFormat="1" applyFont="1" applyBorder="1" applyAlignment="1">
      <alignment horizontal="center" vertical="center" wrapText="1"/>
    </xf>
    <xf numFmtId="164" fontId="2" fillId="0" borderId="4" xfId="0" applyNumberFormat="1" applyFont="1" applyBorder="1" applyAlignment="1">
      <alignment horizontal="center" vertical="center" wrapText="1"/>
    </xf>
    <xf numFmtId="164" fontId="2" fillId="0" borderId="6" xfId="0" applyNumberFormat="1" applyFont="1" applyBorder="1" applyAlignment="1">
      <alignment horizontal="center" vertical="center" wrapText="1"/>
    </xf>
    <xf numFmtId="164" fontId="1" fillId="0" borderId="13" xfId="0" applyNumberFormat="1" applyFont="1" applyBorder="1" applyAlignment="1">
      <alignment horizontal="center" vertical="center" wrapText="1"/>
    </xf>
    <xf numFmtId="164" fontId="1" fillId="0" borderId="27" xfId="0" applyNumberFormat="1" applyFont="1" applyBorder="1" applyAlignment="1">
      <alignment horizontal="center" vertical="center" wrapText="1"/>
    </xf>
    <xf numFmtId="168" fontId="3" fillId="0" borderId="20" xfId="0" applyNumberFormat="1" applyFont="1" applyBorder="1" applyAlignment="1">
      <alignment horizontal="center" vertical="center" wrapText="1"/>
    </xf>
    <xf numFmtId="167" fontId="2" fillId="0" borderId="6" xfId="0" applyNumberFormat="1" applyFont="1" applyBorder="1" applyAlignment="1">
      <alignment horizontal="center" vertical="center" wrapText="1"/>
    </xf>
    <xf numFmtId="164" fontId="3" fillId="0" borderId="2" xfId="0" applyNumberFormat="1" applyFont="1" applyBorder="1" applyAlignment="1">
      <alignment horizontal="center" vertical="center" wrapText="1"/>
    </xf>
    <xf numFmtId="164" fontId="4" fillId="0" borderId="2" xfId="0" applyNumberFormat="1" applyFont="1" applyBorder="1" applyAlignment="1">
      <alignment horizontal="center" vertical="center" wrapText="1"/>
    </xf>
    <xf numFmtId="167" fontId="3" fillId="0" borderId="2" xfId="0" applyNumberFormat="1" applyFont="1" applyBorder="1" applyAlignment="1">
      <alignment horizontal="center" vertical="center" wrapText="1"/>
    </xf>
    <xf numFmtId="167" fontId="4" fillId="0" borderId="2" xfId="0" applyNumberFormat="1" applyFont="1" applyBorder="1" applyAlignment="1">
      <alignment horizontal="center" vertical="center" wrapText="1"/>
    </xf>
    <xf numFmtId="168" fontId="4" fillId="0" borderId="2" xfId="0" applyNumberFormat="1" applyFont="1" applyBorder="1" applyAlignment="1">
      <alignment horizontal="center" vertical="center" wrapText="1"/>
    </xf>
    <xf numFmtId="168" fontId="3" fillId="0" borderId="2" xfId="0" applyNumberFormat="1" applyFont="1" applyBorder="1" applyAlignment="1">
      <alignment horizontal="center" vertical="center" wrapText="1"/>
    </xf>
    <xf numFmtId="164" fontId="12" fillId="0" borderId="0" xfId="0" applyNumberFormat="1" applyFont="1"/>
    <xf numFmtId="0" fontId="13" fillId="0" borderId="28" xfId="0" applyFont="1" applyBorder="1" applyAlignment="1">
      <alignment horizontal="center" vertical="center" wrapText="1"/>
    </xf>
    <xf numFmtId="0" fontId="13" fillId="0" borderId="29" xfId="0" applyFont="1" applyBorder="1" applyAlignment="1">
      <alignment horizontal="center" vertical="center" wrapText="1"/>
    </xf>
    <xf numFmtId="168" fontId="3" fillId="0" borderId="30" xfId="0" applyNumberFormat="1" applyFont="1" applyBorder="1" applyAlignment="1">
      <alignment horizontal="center" vertical="center" wrapText="1"/>
    </xf>
    <xf numFmtId="0" fontId="14" fillId="0" borderId="2" xfId="0" applyFont="1" applyBorder="1" applyAlignment="1">
      <alignment horizontal="left" vertical="center" wrapText="1"/>
    </xf>
    <xf numFmtId="0" fontId="15" fillId="0" borderId="6" xfId="0" applyFont="1" applyBorder="1" applyAlignment="1">
      <alignment horizontal="left" vertical="center" wrapText="1"/>
    </xf>
    <xf numFmtId="0" fontId="15" fillId="0" borderId="2" xfId="0" applyFont="1" applyBorder="1" applyAlignment="1">
      <alignment horizontal="left" vertical="center" wrapText="1"/>
    </xf>
    <xf numFmtId="0" fontId="15" fillId="0" borderId="4" xfId="0" applyFont="1" applyBorder="1" applyAlignment="1">
      <alignment horizontal="left" vertical="center" wrapText="1"/>
    </xf>
    <xf numFmtId="0" fontId="9" fillId="0" borderId="0" xfId="0" applyFont="1" applyAlignment="1">
      <alignment horizontal="centerContinuous" vertical="center"/>
    </xf>
    <xf numFmtId="0" fontId="0" fillId="0" borderId="0" xfId="0" applyAlignment="1">
      <alignment horizontal="centerContinuous"/>
    </xf>
    <xf numFmtId="165" fontId="0" fillId="0" borderId="0" xfId="0" applyNumberFormat="1"/>
    <xf numFmtId="164" fontId="2" fillId="0" borderId="2" xfId="0" applyNumberFormat="1" applyFont="1" applyFill="1" applyBorder="1" applyAlignment="1">
      <alignment horizontal="center" vertical="center" wrapText="1"/>
    </xf>
    <xf numFmtId="164" fontId="2" fillId="0" borderId="6" xfId="0" applyNumberFormat="1" applyFont="1" applyFill="1" applyBorder="1" applyAlignment="1">
      <alignment horizontal="center" vertical="center" wrapText="1"/>
    </xf>
    <xf numFmtId="167" fontId="2" fillId="0" borderId="2" xfId="0" applyNumberFormat="1" applyFont="1" applyBorder="1" applyAlignment="1">
      <alignment horizontal="center" vertical="center" wrapText="1"/>
    </xf>
    <xf numFmtId="164" fontId="1" fillId="0" borderId="14" xfId="0" applyNumberFormat="1" applyFont="1" applyBorder="1" applyAlignment="1">
      <alignment horizontal="center" vertical="center" wrapText="1"/>
    </xf>
    <xf numFmtId="0" fontId="14" fillId="0" borderId="8" xfId="0" applyFont="1" applyBorder="1" applyAlignment="1">
      <alignment horizontal="left" vertical="center" wrapText="1"/>
    </xf>
    <xf numFmtId="0" fontId="14" fillId="0" borderId="4" xfId="0" applyFont="1" applyBorder="1" applyAlignment="1">
      <alignment horizontal="left" vertical="center" wrapText="1"/>
    </xf>
    <xf numFmtId="164" fontId="3" fillId="0" borderId="4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 wrapText="1"/>
    </xf>
    <xf numFmtId="168" fontId="3" fillId="0" borderId="4" xfId="0" applyNumberFormat="1" applyFont="1" applyBorder="1" applyAlignment="1">
      <alignment horizontal="center" vertical="center" wrapText="1"/>
    </xf>
    <xf numFmtId="168" fontId="3" fillId="0" borderId="6" xfId="0" applyNumberFormat="1" applyFont="1" applyBorder="1" applyAlignment="1">
      <alignment horizontal="center" vertical="center" wrapText="1"/>
    </xf>
    <xf numFmtId="168" fontId="4" fillId="0" borderId="4" xfId="0" applyNumberFormat="1" applyFont="1" applyBorder="1" applyAlignment="1">
      <alignment horizontal="center" vertical="center" wrapText="1"/>
    </xf>
    <xf numFmtId="167" fontId="3" fillId="0" borderId="4" xfId="0" applyNumberFormat="1" applyFont="1" applyBorder="1" applyAlignment="1">
      <alignment horizontal="center" vertical="center" wrapText="1"/>
    </xf>
    <xf numFmtId="168" fontId="3" fillId="0" borderId="34" xfId="0" applyNumberFormat="1" applyFont="1" applyBorder="1" applyAlignment="1">
      <alignment horizontal="center" vertical="center" wrapText="1"/>
    </xf>
    <xf numFmtId="164" fontId="3" fillId="0" borderId="31" xfId="0" applyNumberFormat="1" applyFont="1" applyBorder="1" applyAlignment="1">
      <alignment horizontal="center" vertical="center" wrapText="1"/>
    </xf>
    <xf numFmtId="164" fontId="3" fillId="0" borderId="32" xfId="0" applyNumberFormat="1" applyFont="1" applyBorder="1" applyAlignment="1">
      <alignment horizontal="center" vertical="center" wrapText="1"/>
    </xf>
    <xf numFmtId="168" fontId="3" fillId="0" borderId="15" xfId="0" applyNumberFormat="1" applyFont="1" applyBorder="1" applyAlignment="1">
      <alignment horizontal="center" vertical="center" wrapText="1"/>
    </xf>
    <xf numFmtId="164" fontId="3" fillId="0" borderId="15" xfId="0" applyNumberFormat="1" applyFont="1" applyBorder="1" applyAlignment="1">
      <alignment horizontal="center" vertical="center" wrapText="1"/>
    </xf>
    <xf numFmtId="164" fontId="1" fillId="0" borderId="12" xfId="0" applyNumberFormat="1" applyFont="1" applyBorder="1" applyAlignment="1">
      <alignment horizontal="center" vertical="center" wrapText="1"/>
    </xf>
    <xf numFmtId="169" fontId="1" fillId="0" borderId="14" xfId="0" applyNumberFormat="1" applyFont="1" applyBorder="1" applyAlignment="1">
      <alignment horizontal="center" vertical="center" wrapText="1"/>
    </xf>
    <xf numFmtId="168" fontId="4" fillId="0" borderId="4" xfId="0" applyNumberFormat="1" applyFont="1" applyBorder="1" applyAlignment="1">
      <alignment horizontal="center" vertical="center"/>
    </xf>
    <xf numFmtId="4" fontId="1" fillId="0" borderId="13" xfId="0" applyNumberFormat="1" applyFont="1" applyBorder="1" applyAlignment="1">
      <alignment horizontal="center" vertical="center" wrapText="1"/>
    </xf>
    <xf numFmtId="164" fontId="1" fillId="0" borderId="11" xfId="0" applyNumberFormat="1" applyFont="1" applyBorder="1" applyAlignment="1">
      <alignment horizontal="center" vertical="center" wrapText="1"/>
    </xf>
    <xf numFmtId="164" fontId="2" fillId="0" borderId="4" xfId="0" applyNumberFormat="1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left" vertical="center" wrapText="1"/>
    </xf>
    <xf numFmtId="168" fontId="3" fillId="0" borderId="8" xfId="0" applyNumberFormat="1" applyFont="1" applyBorder="1" applyAlignment="1">
      <alignment horizontal="center" vertical="center" wrapText="1"/>
    </xf>
    <xf numFmtId="164" fontId="3" fillId="0" borderId="8" xfId="0" applyNumberFormat="1" applyFont="1" applyBorder="1" applyAlignment="1">
      <alignment horizontal="center" vertical="center" wrapText="1"/>
    </xf>
    <xf numFmtId="168" fontId="4" fillId="0" borderId="8" xfId="0" applyNumberFormat="1" applyFont="1" applyBorder="1" applyAlignment="1">
      <alignment horizontal="center" vertical="center" wrapText="1"/>
    </xf>
    <xf numFmtId="164" fontId="4" fillId="0" borderId="8" xfId="0" applyNumberFormat="1" applyFont="1" applyBorder="1" applyAlignment="1">
      <alignment horizontal="center" vertical="center" wrapText="1"/>
    </xf>
    <xf numFmtId="169" fontId="1" fillId="0" borderId="12" xfId="0" applyNumberFormat="1" applyFont="1" applyBorder="1" applyAlignment="1">
      <alignment horizontal="center" vertical="center" wrapText="1"/>
    </xf>
    <xf numFmtId="168" fontId="4" fillId="0" borderId="15" xfId="0" applyNumberFormat="1" applyFont="1" applyBorder="1" applyAlignment="1">
      <alignment horizontal="center" vertical="center"/>
    </xf>
    <xf numFmtId="168" fontId="4" fillId="0" borderId="0" xfId="0" applyNumberFormat="1" applyFont="1" applyBorder="1" applyAlignment="1">
      <alignment horizontal="center" vertical="center"/>
    </xf>
    <xf numFmtId="167" fontId="4" fillId="0" borderId="4" xfId="0" applyNumberFormat="1" applyFont="1" applyBorder="1" applyAlignment="1">
      <alignment horizontal="center" vertical="center" wrapText="1"/>
    </xf>
    <xf numFmtId="168" fontId="3" fillId="0" borderId="25" xfId="0" applyNumberFormat="1" applyFont="1" applyBorder="1" applyAlignment="1">
      <alignment horizontal="center" vertical="center" wrapText="1"/>
    </xf>
    <xf numFmtId="168" fontId="4" fillId="0" borderId="15" xfId="0" applyNumberFormat="1" applyFont="1" applyBorder="1" applyAlignment="1">
      <alignment horizontal="center" vertical="center" wrapText="1"/>
    </xf>
    <xf numFmtId="0" fontId="6" fillId="0" borderId="8" xfId="0" applyFont="1" applyBorder="1"/>
    <xf numFmtId="4" fontId="3" fillId="0" borderId="4" xfId="0" applyNumberFormat="1" applyFont="1" applyBorder="1" applyAlignment="1">
      <alignment horizontal="center" vertical="center" wrapText="1"/>
    </xf>
    <xf numFmtId="0" fontId="0" fillId="0" borderId="0" xfId="0" applyBorder="1"/>
    <xf numFmtId="0" fontId="0" fillId="0" borderId="31" xfId="0" applyBorder="1"/>
    <xf numFmtId="0" fontId="0" fillId="0" borderId="32" xfId="0" applyBorder="1"/>
    <xf numFmtId="164" fontId="1" fillId="0" borderId="4" xfId="0" applyNumberFormat="1" applyFont="1" applyBorder="1" applyAlignment="1">
      <alignment horizontal="center" vertical="center" wrapText="1"/>
    </xf>
    <xf numFmtId="167" fontId="2" fillId="0" borderId="4" xfId="0" applyNumberFormat="1" applyFont="1" applyBorder="1" applyAlignment="1">
      <alignment horizontal="center" vertical="center" wrapText="1"/>
    </xf>
    <xf numFmtId="0" fontId="14" fillId="0" borderId="40" xfId="0" applyFont="1" applyBorder="1" applyAlignment="1">
      <alignment horizontal="left" vertical="center" wrapText="1"/>
    </xf>
    <xf numFmtId="168" fontId="4" fillId="0" borderId="40" xfId="0" applyNumberFormat="1" applyFont="1" applyBorder="1" applyAlignment="1">
      <alignment horizontal="center" vertical="center" wrapText="1"/>
    </xf>
    <xf numFmtId="168" fontId="3" fillId="0" borderId="40" xfId="0" applyNumberFormat="1" applyFont="1" applyBorder="1" applyAlignment="1">
      <alignment horizontal="center" vertical="center" wrapText="1"/>
    </xf>
    <xf numFmtId="167" fontId="3" fillId="0" borderId="40" xfId="0" applyNumberFormat="1" applyFont="1" applyBorder="1" applyAlignment="1">
      <alignment horizontal="center" vertical="center" wrapText="1"/>
    </xf>
    <xf numFmtId="164" fontId="3" fillId="0" borderId="40" xfId="0" applyNumberFormat="1" applyFont="1" applyBorder="1" applyAlignment="1">
      <alignment horizontal="center" vertical="center" wrapText="1"/>
    </xf>
    <xf numFmtId="164" fontId="4" fillId="0" borderId="4" xfId="0" applyNumberFormat="1" applyFont="1" applyBorder="1" applyAlignment="1">
      <alignment horizontal="center" vertical="center"/>
    </xf>
    <xf numFmtId="168" fontId="3" fillId="0" borderId="32" xfId="0" applyNumberFormat="1" applyFont="1" applyBorder="1" applyAlignment="1">
      <alignment horizontal="center" vertical="center" wrapText="1"/>
    </xf>
    <xf numFmtId="168" fontId="1" fillId="0" borderId="27" xfId="0" applyNumberFormat="1" applyFont="1" applyBorder="1" applyAlignment="1">
      <alignment horizontal="center" vertical="center" wrapText="1"/>
    </xf>
    <xf numFmtId="168" fontId="1" fillId="0" borderId="14" xfId="0" applyNumberFormat="1" applyFont="1" applyBorder="1" applyAlignment="1">
      <alignment horizontal="center" vertical="center" wrapText="1"/>
    </xf>
    <xf numFmtId="164" fontId="6" fillId="0" borderId="4" xfId="0" applyNumberFormat="1" applyFont="1" applyBorder="1"/>
    <xf numFmtId="168" fontId="3" fillId="0" borderId="35" xfId="0" applyNumberFormat="1" applyFont="1" applyBorder="1" applyAlignment="1">
      <alignment horizontal="center" vertical="center" wrapText="1"/>
    </xf>
    <xf numFmtId="164" fontId="3" fillId="0" borderId="30" xfId="0" applyNumberFormat="1" applyFont="1" applyBorder="1" applyAlignment="1">
      <alignment horizontal="center" vertical="center" wrapText="1"/>
    </xf>
    <xf numFmtId="164" fontId="3" fillId="0" borderId="20" xfId="0" applyNumberFormat="1" applyFont="1" applyBorder="1" applyAlignment="1">
      <alignment horizontal="center" vertical="center" wrapText="1"/>
    </xf>
    <xf numFmtId="168" fontId="3" fillId="0" borderId="22" xfId="0" applyNumberFormat="1" applyFont="1" applyBorder="1" applyAlignment="1">
      <alignment horizontal="center" vertical="center" wrapText="1"/>
    </xf>
    <xf numFmtId="168" fontId="3" fillId="0" borderId="41" xfId="0" applyNumberFormat="1" applyFont="1" applyBorder="1" applyAlignment="1">
      <alignment horizontal="center" vertical="center" wrapText="1"/>
    </xf>
    <xf numFmtId="168" fontId="4" fillId="0" borderId="34" xfId="0" applyNumberFormat="1" applyFont="1" applyBorder="1" applyAlignment="1">
      <alignment horizontal="center" vertical="center"/>
    </xf>
    <xf numFmtId="168" fontId="3" fillId="0" borderId="0" xfId="0" applyNumberFormat="1" applyFont="1" applyBorder="1" applyAlignment="1">
      <alignment horizontal="center" vertical="center" wrapText="1"/>
    </xf>
    <xf numFmtId="164" fontId="1" fillId="0" borderId="33" xfId="0" applyNumberFormat="1" applyFont="1" applyBorder="1" applyAlignment="1">
      <alignment horizontal="center" vertical="center" wrapText="1"/>
    </xf>
    <xf numFmtId="164" fontId="1" fillId="0" borderId="34" xfId="0" applyNumberFormat="1" applyFont="1" applyBorder="1" applyAlignment="1">
      <alignment horizontal="center" vertical="center" wrapText="1"/>
    </xf>
    <xf numFmtId="164" fontId="1" fillId="0" borderId="42" xfId="0" applyNumberFormat="1" applyFont="1" applyBorder="1" applyAlignment="1">
      <alignment horizontal="center" vertical="center" wrapText="1"/>
    </xf>
    <xf numFmtId="168" fontId="4" fillId="0" borderId="43" xfId="0" applyNumberFormat="1" applyFont="1" applyBorder="1" applyAlignment="1">
      <alignment horizontal="center" vertical="center"/>
    </xf>
    <xf numFmtId="0" fontId="13" fillId="0" borderId="44" xfId="0" applyFont="1" applyBorder="1" applyAlignment="1">
      <alignment horizontal="center" vertical="center" wrapText="1"/>
    </xf>
    <xf numFmtId="4" fontId="3" fillId="0" borderId="2" xfId="0" applyNumberFormat="1" applyFont="1" applyBorder="1" applyAlignment="1">
      <alignment horizontal="center" vertical="center" wrapText="1"/>
    </xf>
    <xf numFmtId="168" fontId="3" fillId="0" borderId="22" xfId="0" applyNumberFormat="1" applyFont="1" applyFill="1" applyBorder="1" applyAlignment="1">
      <alignment horizontal="center" vertical="center" wrapText="1"/>
    </xf>
    <xf numFmtId="168" fontId="1" fillId="0" borderId="13" xfId="0" applyNumberFormat="1" applyFont="1" applyBorder="1" applyAlignment="1">
      <alignment horizontal="center" vertical="center" wrapText="1"/>
    </xf>
    <xf numFmtId="167" fontId="1" fillId="0" borderId="4" xfId="0" applyNumberFormat="1" applyFont="1" applyFill="1" applyBorder="1" applyAlignment="1">
      <alignment horizontal="center" vertical="center" wrapText="1"/>
    </xf>
    <xf numFmtId="167" fontId="1" fillId="0" borderId="11" xfId="0" applyNumberFormat="1" applyFont="1" applyBorder="1" applyAlignment="1">
      <alignment horizontal="center" vertical="center" wrapText="1"/>
    </xf>
    <xf numFmtId="167" fontId="1" fillId="0" borderId="34" xfId="0" applyNumberFormat="1" applyFont="1" applyBorder="1" applyAlignment="1">
      <alignment horizontal="center" vertical="center" wrapText="1"/>
    </xf>
    <xf numFmtId="168" fontId="3" fillId="0" borderId="45" xfId="0" applyNumberFormat="1" applyFont="1" applyBorder="1" applyAlignment="1">
      <alignment horizontal="center" vertical="center" wrapText="1"/>
    </xf>
    <xf numFmtId="167" fontId="4" fillId="0" borderId="40" xfId="0" applyNumberFormat="1" applyFont="1" applyBorder="1" applyAlignment="1">
      <alignment horizontal="center" vertical="center" wrapText="1"/>
    </xf>
    <xf numFmtId="0" fontId="13" fillId="0" borderId="48" xfId="0" applyFont="1" applyBorder="1" applyAlignment="1">
      <alignment horizontal="center" vertical="center" wrapText="1"/>
    </xf>
    <xf numFmtId="0" fontId="8" fillId="0" borderId="0" xfId="0" applyFont="1" applyAlignment="1">
      <alignment horizontal="center" vertical="center"/>
    </xf>
    <xf numFmtId="0" fontId="13" fillId="0" borderId="41" xfId="0" applyFont="1" applyBorder="1" applyAlignment="1">
      <alignment horizontal="center" vertical="center" wrapText="1"/>
    </xf>
    <xf numFmtId="0" fontId="13" fillId="0" borderId="23" xfId="0" applyFont="1" applyBorder="1" applyAlignment="1">
      <alignment horizontal="center" vertical="center" wrapText="1"/>
    </xf>
    <xf numFmtId="0" fontId="13" fillId="0" borderId="8" xfId="0" applyFont="1" applyBorder="1" applyAlignment="1">
      <alignment horizontal="center" vertical="center" wrapText="1"/>
    </xf>
    <xf numFmtId="0" fontId="13" fillId="0" borderId="6" xfId="0" applyFont="1" applyBorder="1" applyAlignment="1">
      <alignment horizontal="center" vertical="center" wrapText="1"/>
    </xf>
    <xf numFmtId="0" fontId="16" fillId="0" borderId="16" xfId="0" applyFont="1" applyBorder="1" applyAlignment="1">
      <alignment horizontal="left" vertical="top" wrapText="1"/>
    </xf>
    <xf numFmtId="0" fontId="16" fillId="0" borderId="9" xfId="0" applyFont="1" applyBorder="1" applyAlignment="1">
      <alignment horizontal="left" vertical="top" wrapText="1"/>
    </xf>
    <xf numFmtId="0" fontId="16" fillId="0" borderId="17" xfId="0" applyFont="1" applyBorder="1" applyAlignment="1">
      <alignment horizontal="left" vertical="top" wrapText="1"/>
    </xf>
    <xf numFmtId="0" fontId="18" fillId="0" borderId="37" xfId="0" applyFont="1" applyBorder="1" applyAlignment="1">
      <alignment horizontal="right" vertical="top" wrapText="1"/>
    </xf>
    <xf numFmtId="0" fontId="18" fillId="0" borderId="38" xfId="0" applyFont="1" applyBorder="1" applyAlignment="1">
      <alignment horizontal="right" vertical="top" wrapText="1"/>
    </xf>
    <xf numFmtId="0" fontId="18" fillId="0" borderId="39" xfId="0" applyFont="1" applyBorder="1" applyAlignment="1">
      <alignment horizontal="right" vertical="top" wrapText="1"/>
    </xf>
    <xf numFmtId="0" fontId="16" fillId="0" borderId="7" xfId="0" applyFont="1" applyBorder="1" applyAlignment="1">
      <alignment horizontal="left" vertical="top" wrapText="1"/>
    </xf>
    <xf numFmtId="0" fontId="17" fillId="0" borderId="36" xfId="0" applyFont="1" applyBorder="1" applyAlignment="1">
      <alignment horizontal="left" vertical="top" wrapText="1"/>
    </xf>
    <xf numFmtId="0" fontId="17" fillId="0" borderId="9" xfId="0" applyFont="1" applyBorder="1" applyAlignment="1">
      <alignment horizontal="left" vertical="top" wrapText="1"/>
    </xf>
    <xf numFmtId="0" fontId="17" fillId="0" borderId="17" xfId="0" applyFont="1" applyBorder="1" applyAlignment="1">
      <alignment horizontal="left" vertical="top" wrapText="1"/>
    </xf>
    <xf numFmtId="0" fontId="7" fillId="0" borderId="0" xfId="0" applyFont="1" applyAlignment="1">
      <alignment horizontal="right" vertical="center" wrapText="1"/>
    </xf>
    <xf numFmtId="0" fontId="13" fillId="0" borderId="21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5" xfId="0" applyFont="1" applyBorder="1" applyAlignment="1">
      <alignment horizontal="center" vertical="center" wrapText="1"/>
    </xf>
    <xf numFmtId="0" fontId="13" fillId="0" borderId="43" xfId="0" applyFont="1" applyBorder="1" applyAlignment="1">
      <alignment horizontal="center" vertical="center" wrapText="1"/>
    </xf>
    <xf numFmtId="0" fontId="13" fillId="0" borderId="40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46" xfId="0" applyFont="1" applyBorder="1" applyAlignment="1">
      <alignment horizontal="center" vertical="center" wrapText="1"/>
    </xf>
    <xf numFmtId="0" fontId="13" fillId="0" borderId="47" xfId="0" applyFont="1" applyBorder="1" applyAlignment="1">
      <alignment horizontal="center" vertical="center" wrapText="1"/>
    </xf>
    <xf numFmtId="0" fontId="13" fillId="0" borderId="18" xfId="0" applyFont="1" applyBorder="1" applyAlignment="1">
      <alignment horizontal="center" vertical="center" wrapText="1"/>
    </xf>
    <xf numFmtId="0" fontId="13" fillId="0" borderId="19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52"/>
  <sheetViews>
    <sheetView tabSelected="1" view="pageBreakPreview" topLeftCell="A3" zoomScaleSheetLayoutView="100" workbookViewId="0">
      <selection activeCell="S3" sqref="S3"/>
    </sheetView>
  </sheetViews>
  <sheetFormatPr defaultRowHeight="15" x14ac:dyDescent="0.25"/>
  <cols>
    <col min="1" max="1" width="27.85546875" customWidth="1"/>
    <col min="2" max="2" width="15" customWidth="1"/>
    <col min="3" max="11" width="13.85546875" customWidth="1"/>
    <col min="12" max="12" width="13.42578125" customWidth="1"/>
    <col min="13" max="17" width="13.85546875" customWidth="1"/>
    <col min="18" max="18" width="15.5703125" bestFit="1" customWidth="1"/>
  </cols>
  <sheetData>
    <row r="1" spans="1:17" ht="38.25" customHeight="1" x14ac:dyDescent="0.3">
      <c r="A1" s="10" t="s">
        <v>32</v>
      </c>
      <c r="J1" s="9"/>
      <c r="K1" s="9"/>
      <c r="L1" s="9"/>
      <c r="M1" s="9"/>
      <c r="N1" s="9"/>
      <c r="O1" s="9"/>
      <c r="P1" s="9"/>
      <c r="Q1" s="9"/>
    </row>
    <row r="2" spans="1:17" ht="19.5" customHeight="1" x14ac:dyDescent="0.25">
      <c r="J2" s="134" t="s">
        <v>22</v>
      </c>
      <c r="K2" s="134"/>
      <c r="L2" s="134"/>
      <c r="M2" s="134"/>
      <c r="N2" s="134"/>
      <c r="O2" s="134"/>
      <c r="P2" s="134"/>
      <c r="Q2" s="134"/>
    </row>
    <row r="3" spans="1:17" ht="15" customHeight="1" x14ac:dyDescent="0.25">
      <c r="J3" s="134"/>
      <c r="K3" s="134"/>
      <c r="L3" s="134"/>
      <c r="M3" s="134"/>
      <c r="N3" s="134"/>
      <c r="O3" s="134"/>
      <c r="P3" s="134"/>
      <c r="Q3" s="134"/>
    </row>
    <row r="4" spans="1:17" ht="15" customHeight="1" x14ac:dyDescent="0.25">
      <c r="J4" s="134"/>
      <c r="K4" s="134"/>
      <c r="L4" s="134"/>
      <c r="M4" s="134"/>
      <c r="N4" s="134"/>
      <c r="O4" s="134"/>
      <c r="P4" s="134"/>
      <c r="Q4" s="134"/>
    </row>
    <row r="5" spans="1:17" ht="20.25" customHeight="1" x14ac:dyDescent="0.25">
      <c r="J5" s="1"/>
      <c r="K5" s="1"/>
      <c r="L5" s="1"/>
      <c r="M5" s="1"/>
      <c r="N5" s="1"/>
      <c r="O5" s="1"/>
      <c r="P5" s="119" t="s">
        <v>33</v>
      </c>
      <c r="Q5" s="119"/>
    </row>
    <row r="6" spans="1:17" ht="20.25" customHeight="1" x14ac:dyDescent="0.25">
      <c r="A6" s="44" t="s">
        <v>29</v>
      </c>
      <c r="B6" s="44"/>
      <c r="C6" s="44"/>
      <c r="D6" s="44"/>
      <c r="E6" s="44"/>
      <c r="F6" s="44"/>
      <c r="G6" s="44"/>
      <c r="H6" s="44"/>
      <c r="I6" s="44"/>
      <c r="J6" s="44"/>
      <c r="K6" s="44"/>
      <c r="L6" s="44"/>
      <c r="M6" s="44"/>
      <c r="N6" s="44"/>
      <c r="O6" s="44"/>
      <c r="P6" s="44"/>
      <c r="Q6" s="45"/>
    </row>
    <row r="7" spans="1:17" ht="15.75" thickBot="1" x14ac:dyDescent="0.3"/>
    <row r="8" spans="1:17" s="2" customFormat="1" ht="9.75" customHeight="1" x14ac:dyDescent="0.25">
      <c r="A8" s="137" t="s">
        <v>2</v>
      </c>
      <c r="B8" s="142" t="s">
        <v>0</v>
      </c>
      <c r="C8" s="146" t="s">
        <v>4</v>
      </c>
      <c r="D8" s="146"/>
      <c r="E8" s="146"/>
      <c r="F8" s="146"/>
      <c r="G8" s="146"/>
      <c r="H8" s="146"/>
      <c r="I8" s="146"/>
      <c r="J8" s="146"/>
      <c r="K8" s="146"/>
      <c r="L8" s="146"/>
      <c r="M8" s="146"/>
      <c r="N8" s="146"/>
      <c r="O8" s="146"/>
      <c r="P8" s="135"/>
      <c r="Q8" s="135" t="s">
        <v>30</v>
      </c>
    </row>
    <row r="9" spans="1:17" s="3" customFormat="1" ht="10.5" customHeight="1" x14ac:dyDescent="0.25">
      <c r="A9" s="138"/>
      <c r="B9" s="143"/>
      <c r="C9" s="147"/>
      <c r="D9" s="147"/>
      <c r="E9" s="147"/>
      <c r="F9" s="147"/>
      <c r="G9" s="147"/>
      <c r="H9" s="147"/>
      <c r="I9" s="147"/>
      <c r="J9" s="147"/>
      <c r="K9" s="147"/>
      <c r="L9" s="147"/>
      <c r="M9" s="147"/>
      <c r="N9" s="147"/>
      <c r="O9" s="147"/>
      <c r="P9" s="148"/>
      <c r="Q9" s="136"/>
    </row>
    <row r="10" spans="1:17" s="3" customFormat="1" x14ac:dyDescent="0.25">
      <c r="A10" s="138"/>
      <c r="B10" s="143"/>
      <c r="C10" s="144" t="s">
        <v>5</v>
      </c>
      <c r="D10" s="122" t="s">
        <v>6</v>
      </c>
      <c r="E10" s="122" t="s">
        <v>7</v>
      </c>
      <c r="F10" s="122" t="s">
        <v>8</v>
      </c>
      <c r="G10" s="122" t="s">
        <v>9</v>
      </c>
      <c r="H10" s="122" t="s">
        <v>10</v>
      </c>
      <c r="I10" s="122" t="s">
        <v>11</v>
      </c>
      <c r="J10" s="122" t="s">
        <v>12</v>
      </c>
      <c r="K10" s="122" t="s">
        <v>13</v>
      </c>
      <c r="L10" s="122" t="s">
        <v>14</v>
      </c>
      <c r="M10" s="122" t="s">
        <v>15</v>
      </c>
      <c r="N10" s="122" t="s">
        <v>16</v>
      </c>
      <c r="O10" s="140" t="s">
        <v>23</v>
      </c>
      <c r="P10" s="120" t="s">
        <v>31</v>
      </c>
      <c r="Q10" s="136"/>
    </row>
    <row r="11" spans="1:17" s="3" customFormat="1" ht="30.75" customHeight="1" thickBot="1" x14ac:dyDescent="0.3">
      <c r="A11" s="139"/>
      <c r="B11" s="123"/>
      <c r="C11" s="145"/>
      <c r="D11" s="123"/>
      <c r="E11" s="123"/>
      <c r="F11" s="123"/>
      <c r="G11" s="123"/>
      <c r="H11" s="123"/>
      <c r="I11" s="123"/>
      <c r="J11" s="123"/>
      <c r="K11" s="123"/>
      <c r="L11" s="123"/>
      <c r="M11" s="123"/>
      <c r="N11" s="123"/>
      <c r="O11" s="141"/>
      <c r="P11" s="121"/>
      <c r="Q11" s="121"/>
    </row>
    <row r="12" spans="1:17" s="3" customFormat="1" ht="12.75" customHeight="1" thickBot="1" x14ac:dyDescent="0.3">
      <c r="A12" s="37">
        <v>1</v>
      </c>
      <c r="B12" s="38">
        <v>2</v>
      </c>
      <c r="C12" s="118">
        <v>3</v>
      </c>
      <c r="D12" s="38">
        <v>4</v>
      </c>
      <c r="E12" s="38">
        <v>5</v>
      </c>
      <c r="F12" s="38">
        <v>6</v>
      </c>
      <c r="G12" s="38">
        <v>7</v>
      </c>
      <c r="H12" s="38">
        <v>8</v>
      </c>
      <c r="I12" s="38">
        <v>9</v>
      </c>
      <c r="J12" s="38">
        <v>10</v>
      </c>
      <c r="K12" s="38">
        <v>11</v>
      </c>
      <c r="L12" s="38">
        <v>12</v>
      </c>
      <c r="M12" s="38">
        <v>13</v>
      </c>
      <c r="N12" s="38">
        <v>14</v>
      </c>
      <c r="O12" s="38">
        <v>15</v>
      </c>
      <c r="P12" s="109">
        <v>16</v>
      </c>
      <c r="Q12" s="109">
        <v>17</v>
      </c>
    </row>
    <row r="13" spans="1:17" s="4" customFormat="1" ht="24" customHeight="1" x14ac:dyDescent="0.15">
      <c r="A13" s="124" t="s">
        <v>24</v>
      </c>
      <c r="B13" s="40" t="s">
        <v>1</v>
      </c>
      <c r="C13" s="60">
        <f t="shared" ref="C13:O13" si="0">C18+C23</f>
        <v>53917</v>
      </c>
      <c r="D13" s="60">
        <f t="shared" si="0"/>
        <v>30028.57</v>
      </c>
      <c r="E13" s="60">
        <f t="shared" si="0"/>
        <v>38597.39</v>
      </c>
      <c r="F13" s="60">
        <f t="shared" si="0"/>
        <v>119166.99351</v>
      </c>
      <c r="G13" s="60">
        <f t="shared" si="0"/>
        <v>25709.5</v>
      </c>
      <c r="H13" s="60">
        <f t="shared" si="0"/>
        <v>3100.39</v>
      </c>
      <c r="I13" s="60">
        <f t="shared" si="0"/>
        <v>18331.547490000001</v>
      </c>
      <c r="J13" s="60">
        <f t="shared" si="0"/>
        <v>62043.838929999998</v>
      </c>
      <c r="K13" s="60">
        <f t="shared" si="0"/>
        <v>169849.12</v>
      </c>
      <c r="L13" s="60">
        <f t="shared" si="0"/>
        <v>108699.54999999999</v>
      </c>
      <c r="M13" s="60">
        <f t="shared" si="0"/>
        <v>15779.289720000001</v>
      </c>
      <c r="N13" s="60">
        <f>N14+N15+N16+N17</f>
        <v>83766</v>
      </c>
      <c r="O13" s="60">
        <f t="shared" si="0"/>
        <v>76346</v>
      </c>
      <c r="P13" s="99">
        <f>P14+P15+P16+P17</f>
        <v>96409.5</v>
      </c>
      <c r="Q13" s="19">
        <f>SUM(C13:P13)</f>
        <v>901744.68965000007</v>
      </c>
    </row>
    <row r="14" spans="1:17" s="4" customFormat="1" ht="24" customHeight="1" x14ac:dyDescent="0.15">
      <c r="A14" s="125"/>
      <c r="B14" s="52" t="s">
        <v>17</v>
      </c>
      <c r="C14" s="94">
        <f t="shared" ref="C14:O14" si="1">C19+C24</f>
        <v>0</v>
      </c>
      <c r="D14" s="94">
        <f t="shared" si="1"/>
        <v>18388.68</v>
      </c>
      <c r="E14" s="94">
        <f t="shared" si="1"/>
        <v>0</v>
      </c>
      <c r="F14" s="94">
        <f t="shared" si="1"/>
        <v>0</v>
      </c>
      <c r="G14" s="94">
        <f t="shared" si="1"/>
        <v>0</v>
      </c>
      <c r="H14" s="94">
        <f t="shared" si="1"/>
        <v>0</v>
      </c>
      <c r="I14" s="94">
        <f t="shared" si="1"/>
        <v>0</v>
      </c>
      <c r="J14" s="94">
        <f t="shared" si="1"/>
        <v>0</v>
      </c>
      <c r="K14" s="94">
        <f t="shared" si="1"/>
        <v>0</v>
      </c>
      <c r="L14" s="94">
        <f t="shared" si="1"/>
        <v>0</v>
      </c>
      <c r="M14" s="94">
        <f t="shared" si="1"/>
        <v>0</v>
      </c>
      <c r="N14" s="94">
        <f t="shared" si="1"/>
        <v>0</v>
      </c>
      <c r="O14" s="94">
        <f t="shared" si="1"/>
        <v>0</v>
      </c>
      <c r="P14" s="28">
        <f>P19+P23</f>
        <v>0</v>
      </c>
      <c r="Q14" s="26">
        <f>SUM(C14:P14)</f>
        <v>18388.68</v>
      </c>
    </row>
    <row r="15" spans="1:17" s="4" customFormat="1" ht="24" customHeight="1" x14ac:dyDescent="0.15">
      <c r="A15" s="125"/>
      <c r="B15" s="52" t="s">
        <v>18</v>
      </c>
      <c r="C15" s="61">
        <f t="shared" ref="C15:O15" si="2">C20+C25</f>
        <v>51221</v>
      </c>
      <c r="D15" s="61">
        <f t="shared" si="2"/>
        <v>10129</v>
      </c>
      <c r="E15" s="61">
        <f t="shared" si="2"/>
        <v>36667</v>
      </c>
      <c r="F15" s="61">
        <f t="shared" si="2"/>
        <v>113204</v>
      </c>
      <c r="G15" s="61">
        <f t="shared" si="2"/>
        <v>24401</v>
      </c>
      <c r="H15" s="61">
        <f t="shared" si="2"/>
        <v>2945</v>
      </c>
      <c r="I15" s="61">
        <f t="shared" si="2"/>
        <v>13900</v>
      </c>
      <c r="J15" s="61">
        <f t="shared" si="2"/>
        <v>47810.9</v>
      </c>
      <c r="K15" s="61">
        <f t="shared" si="2"/>
        <v>132388.70000000001</v>
      </c>
      <c r="L15" s="61">
        <f t="shared" si="2"/>
        <v>84785.4</v>
      </c>
      <c r="M15" s="61">
        <f t="shared" si="2"/>
        <v>12307.84592</v>
      </c>
      <c r="N15" s="61">
        <f t="shared" si="2"/>
        <v>70077</v>
      </c>
      <c r="O15" s="61">
        <f t="shared" si="2"/>
        <v>72527</v>
      </c>
      <c r="P15" s="100">
        <f>P20+P24</f>
        <v>91589</v>
      </c>
      <c r="Q15" s="26">
        <f>SUM(C15:P15)</f>
        <v>763952.84591999999</v>
      </c>
    </row>
    <row r="16" spans="1:17" s="5" customFormat="1" ht="24" customHeight="1" x14ac:dyDescent="0.15">
      <c r="A16" s="125"/>
      <c r="B16" s="52" t="s">
        <v>19</v>
      </c>
      <c r="C16" s="61">
        <f t="shared" ref="C16:O16" si="3">C21+C26</f>
        <v>2696</v>
      </c>
      <c r="D16" s="61">
        <f t="shared" si="3"/>
        <v>1510.89</v>
      </c>
      <c r="E16" s="61">
        <f t="shared" si="3"/>
        <v>1930.39</v>
      </c>
      <c r="F16" s="61">
        <f t="shared" si="3"/>
        <v>5962.9935100000002</v>
      </c>
      <c r="G16" s="61">
        <f t="shared" si="3"/>
        <v>1308.5</v>
      </c>
      <c r="H16" s="61">
        <f t="shared" si="3"/>
        <v>155.38999999999999</v>
      </c>
      <c r="I16" s="61">
        <f t="shared" si="3"/>
        <v>4431.5474899999999</v>
      </c>
      <c r="J16" s="61">
        <f t="shared" si="3"/>
        <v>14232.93893</v>
      </c>
      <c r="K16" s="61">
        <f t="shared" si="3"/>
        <v>37460.42</v>
      </c>
      <c r="L16" s="61">
        <f t="shared" si="3"/>
        <v>23914.15</v>
      </c>
      <c r="M16" s="61">
        <f t="shared" si="3"/>
        <v>3471.4438</v>
      </c>
      <c r="N16" s="61">
        <f t="shared" si="3"/>
        <v>13689</v>
      </c>
      <c r="O16" s="61">
        <f t="shared" si="3"/>
        <v>3819</v>
      </c>
      <c r="P16" s="100">
        <f>P21+P26</f>
        <v>4820.5</v>
      </c>
      <c r="Q16" s="26">
        <f>SUM(C16:P16)</f>
        <v>119403.16372999999</v>
      </c>
    </row>
    <row r="17" spans="1:18" s="5" customFormat="1" ht="24" customHeight="1" thickBot="1" x14ac:dyDescent="0.2">
      <c r="A17" s="126"/>
      <c r="B17" s="70" t="s">
        <v>28</v>
      </c>
      <c r="C17" s="94">
        <v>0</v>
      </c>
      <c r="D17" s="94">
        <v>0</v>
      </c>
      <c r="E17" s="94">
        <v>0</v>
      </c>
      <c r="F17" s="94">
        <v>0</v>
      </c>
      <c r="G17" s="94">
        <v>0</v>
      </c>
      <c r="H17" s="94">
        <v>0</v>
      </c>
      <c r="I17" s="94">
        <v>0</v>
      </c>
      <c r="J17" s="94">
        <v>0</v>
      </c>
      <c r="K17" s="94">
        <v>0</v>
      </c>
      <c r="L17" s="94">
        <v>0</v>
      </c>
      <c r="M17" s="94">
        <v>0</v>
      </c>
      <c r="N17" s="94">
        <v>0</v>
      </c>
      <c r="O17" s="56">
        <v>0</v>
      </c>
      <c r="P17" s="98">
        <v>0</v>
      </c>
      <c r="Q17" s="95">
        <v>0</v>
      </c>
    </row>
    <row r="18" spans="1:18" s="5" customFormat="1" ht="24" customHeight="1" x14ac:dyDescent="0.15">
      <c r="A18" s="124" t="s">
        <v>25</v>
      </c>
      <c r="B18" s="40" t="s">
        <v>1</v>
      </c>
      <c r="C18" s="35">
        <f>51377</f>
        <v>51377</v>
      </c>
      <c r="D18" s="35">
        <v>30028.57</v>
      </c>
      <c r="E18" s="35">
        <v>38597.39</v>
      </c>
      <c r="F18" s="30">
        <v>119166.99351</v>
      </c>
      <c r="G18" s="30">
        <v>25709.5</v>
      </c>
      <c r="H18" s="34">
        <v>0</v>
      </c>
      <c r="I18" s="30">
        <v>0</v>
      </c>
      <c r="J18" s="31">
        <v>50175.688710000002</v>
      </c>
      <c r="K18" s="34">
        <v>169849.12</v>
      </c>
      <c r="L18" s="34">
        <v>108699.54999999999</v>
      </c>
      <c r="M18" s="31">
        <f>M19+M20+M21</f>
        <v>15779.289720000001</v>
      </c>
      <c r="N18" s="35">
        <f>N20+N21</f>
        <v>73766</v>
      </c>
      <c r="O18" s="35">
        <f>O19+O20+O21</f>
        <v>76346</v>
      </c>
      <c r="P18" s="111">
        <f>P21+P20</f>
        <v>96409.5</v>
      </c>
      <c r="Q18" s="75">
        <f>SUM(C18:P18)</f>
        <v>855904.60193999996</v>
      </c>
    </row>
    <row r="19" spans="1:18" s="5" customFormat="1" ht="24" customHeight="1" x14ac:dyDescent="0.15">
      <c r="A19" s="125"/>
      <c r="B19" s="52" t="s">
        <v>17</v>
      </c>
      <c r="C19" s="55">
        <v>0</v>
      </c>
      <c r="D19" s="55">
        <v>18388.68</v>
      </c>
      <c r="E19" s="55">
        <v>0</v>
      </c>
      <c r="F19" s="55">
        <v>0</v>
      </c>
      <c r="G19" s="55">
        <v>0</v>
      </c>
      <c r="H19" s="57">
        <v>0</v>
      </c>
      <c r="I19" s="55">
        <v>0</v>
      </c>
      <c r="J19" s="57">
        <v>0</v>
      </c>
      <c r="K19" s="57">
        <v>0</v>
      </c>
      <c r="L19" s="57">
        <v>0</v>
      </c>
      <c r="M19" s="57">
        <v>0</v>
      </c>
      <c r="N19" s="55">
        <v>0</v>
      </c>
      <c r="O19" s="55">
        <v>0</v>
      </c>
      <c r="P19" s="102">
        <v>0</v>
      </c>
      <c r="Q19" s="65">
        <f>SUM(C19:P19)</f>
        <v>18388.68</v>
      </c>
    </row>
    <row r="20" spans="1:18" s="5" customFormat="1" ht="24" customHeight="1" x14ac:dyDescent="0.15">
      <c r="A20" s="125"/>
      <c r="B20" s="52" t="s">
        <v>18</v>
      </c>
      <c r="C20" s="55">
        <f>48808</f>
        <v>48808</v>
      </c>
      <c r="D20" s="55">
        <v>10129</v>
      </c>
      <c r="E20" s="55">
        <v>36667</v>
      </c>
      <c r="F20" s="55">
        <v>113204</v>
      </c>
      <c r="G20" s="55">
        <v>24401</v>
      </c>
      <c r="H20" s="57">
        <v>0</v>
      </c>
      <c r="I20" s="55">
        <v>0</v>
      </c>
      <c r="J20" s="57">
        <v>39136.65</v>
      </c>
      <c r="K20" s="57">
        <v>132388.70000000001</v>
      </c>
      <c r="L20" s="57">
        <v>84785.4</v>
      </c>
      <c r="M20" s="54">
        <v>12307.84592</v>
      </c>
      <c r="N20" s="55">
        <v>70077</v>
      </c>
      <c r="O20" s="55">
        <v>72527</v>
      </c>
      <c r="P20" s="102">
        <v>91589</v>
      </c>
      <c r="Q20" s="50">
        <f>SUM(C20:P20)</f>
        <v>736020.59591999999</v>
      </c>
    </row>
    <row r="21" spans="1:18" s="5" customFormat="1" ht="24" customHeight="1" x14ac:dyDescent="0.15">
      <c r="A21" s="125"/>
      <c r="B21" s="52" t="s">
        <v>19</v>
      </c>
      <c r="C21" s="55">
        <f>2569</f>
        <v>2569</v>
      </c>
      <c r="D21" s="55">
        <v>1510.89</v>
      </c>
      <c r="E21" s="55">
        <v>1930.39</v>
      </c>
      <c r="F21" s="53">
        <v>5962.9935100000002</v>
      </c>
      <c r="G21" s="53">
        <v>1308.5</v>
      </c>
      <c r="H21" s="57">
        <v>0</v>
      </c>
      <c r="I21" s="53">
        <v>0</v>
      </c>
      <c r="J21" s="54">
        <f>11039.03871</f>
        <v>11039.038710000001</v>
      </c>
      <c r="K21" s="57">
        <v>37460.42</v>
      </c>
      <c r="L21" s="57">
        <v>23914.15</v>
      </c>
      <c r="M21" s="54">
        <v>3471.4438</v>
      </c>
      <c r="N21" s="55">
        <v>3689</v>
      </c>
      <c r="O21" s="55">
        <v>3819</v>
      </c>
      <c r="P21" s="79">
        <v>4820.5</v>
      </c>
      <c r="Q21" s="50">
        <f>SUM(C21:P21)</f>
        <v>101495.32601999999</v>
      </c>
    </row>
    <row r="22" spans="1:18" s="5" customFormat="1" ht="24" customHeight="1" x14ac:dyDescent="0.15">
      <c r="A22" s="130"/>
      <c r="B22" s="52" t="s">
        <v>28</v>
      </c>
      <c r="C22" s="71">
        <v>0</v>
      </c>
      <c r="D22" s="71">
        <v>0</v>
      </c>
      <c r="E22" s="71">
        <v>0</v>
      </c>
      <c r="F22" s="72">
        <v>0</v>
      </c>
      <c r="G22" s="72">
        <v>0</v>
      </c>
      <c r="H22" s="73">
        <v>0</v>
      </c>
      <c r="I22" s="72">
        <v>0</v>
      </c>
      <c r="J22" s="74">
        <v>0</v>
      </c>
      <c r="K22" s="73">
        <v>0</v>
      </c>
      <c r="L22" s="73">
        <v>0</v>
      </c>
      <c r="M22" s="74">
        <v>0</v>
      </c>
      <c r="N22" s="71">
        <v>0</v>
      </c>
      <c r="O22" s="71">
        <v>0</v>
      </c>
      <c r="P22" s="101">
        <v>0</v>
      </c>
      <c r="Q22" s="96">
        <v>0</v>
      </c>
    </row>
    <row r="23" spans="1:18" s="6" customFormat="1" ht="20.25" customHeight="1" x14ac:dyDescent="0.2">
      <c r="A23" s="131" t="s">
        <v>26</v>
      </c>
      <c r="B23" s="52" t="s">
        <v>1</v>
      </c>
      <c r="C23" s="66">
        <v>2540</v>
      </c>
      <c r="D23" s="66">
        <v>0</v>
      </c>
      <c r="E23" s="66">
        <v>0</v>
      </c>
      <c r="F23" s="66">
        <v>0</v>
      </c>
      <c r="G23" s="66">
        <v>0</v>
      </c>
      <c r="H23" s="66">
        <v>3100.39</v>
      </c>
      <c r="I23" s="93">
        <v>18331.547490000001</v>
      </c>
      <c r="J23" s="93">
        <v>11868.15022</v>
      </c>
      <c r="K23" s="66">
        <v>0</v>
      </c>
      <c r="L23" s="66">
        <v>0</v>
      </c>
      <c r="M23" s="66">
        <v>0</v>
      </c>
      <c r="N23" s="66">
        <f>N26+N25</f>
        <v>10000</v>
      </c>
      <c r="O23" s="66">
        <v>0</v>
      </c>
      <c r="P23" s="103">
        <v>0</v>
      </c>
      <c r="Q23" s="26">
        <f>SUM(C23:P23)</f>
        <v>45840.08771</v>
      </c>
    </row>
    <row r="24" spans="1:18" s="6" customFormat="1" ht="20.25" customHeight="1" x14ac:dyDescent="0.2">
      <c r="A24" s="132"/>
      <c r="B24" s="52" t="s">
        <v>17</v>
      </c>
      <c r="C24" s="66">
        <v>0</v>
      </c>
      <c r="D24" s="66">
        <v>0</v>
      </c>
      <c r="E24" s="66">
        <v>0</v>
      </c>
      <c r="F24" s="66">
        <v>0</v>
      </c>
      <c r="G24" s="66">
        <v>0</v>
      </c>
      <c r="H24" s="66">
        <v>0</v>
      </c>
      <c r="I24" s="66">
        <v>0</v>
      </c>
      <c r="J24" s="66">
        <v>0</v>
      </c>
      <c r="K24" s="66">
        <v>0</v>
      </c>
      <c r="L24" s="66">
        <v>0</v>
      </c>
      <c r="M24" s="66">
        <v>0</v>
      </c>
      <c r="N24" s="66">
        <v>0</v>
      </c>
      <c r="O24" s="66">
        <v>0</v>
      </c>
      <c r="P24" s="103">
        <v>0</v>
      </c>
      <c r="Q24" s="67">
        <f>SUM(C24:P24)</f>
        <v>0</v>
      </c>
    </row>
    <row r="25" spans="1:18" s="6" customFormat="1" ht="20.25" customHeight="1" x14ac:dyDescent="0.2">
      <c r="A25" s="132"/>
      <c r="B25" s="52" t="s">
        <v>18</v>
      </c>
      <c r="C25" s="66">
        <v>2413</v>
      </c>
      <c r="D25" s="66">
        <v>0</v>
      </c>
      <c r="E25" s="66">
        <v>0</v>
      </c>
      <c r="F25" s="66">
        <v>0</v>
      </c>
      <c r="G25" s="66">
        <v>0</v>
      </c>
      <c r="H25" s="66">
        <v>2945</v>
      </c>
      <c r="I25" s="66">
        <v>13900</v>
      </c>
      <c r="J25" s="66">
        <v>8674.25</v>
      </c>
      <c r="K25" s="66">
        <v>0</v>
      </c>
      <c r="L25" s="66">
        <v>0</v>
      </c>
      <c r="M25" s="66">
        <v>0</v>
      </c>
      <c r="N25" s="66">
        <v>0</v>
      </c>
      <c r="O25" s="66">
        <v>0</v>
      </c>
      <c r="P25" s="103">
        <v>0</v>
      </c>
      <c r="Q25" s="26">
        <f>SUM(C25:P25)</f>
        <v>27932.25</v>
      </c>
    </row>
    <row r="26" spans="1:18" s="6" customFormat="1" ht="20.25" customHeight="1" x14ac:dyDescent="0.2">
      <c r="A26" s="132"/>
      <c r="B26" s="52" t="s">
        <v>19</v>
      </c>
      <c r="C26" s="66">
        <v>127</v>
      </c>
      <c r="D26" s="66">
        <v>0</v>
      </c>
      <c r="E26" s="66">
        <v>0</v>
      </c>
      <c r="F26" s="66">
        <v>0</v>
      </c>
      <c r="G26" s="66">
        <v>0</v>
      </c>
      <c r="H26" s="66">
        <v>155.38999999999999</v>
      </c>
      <c r="I26" s="93">
        <v>4431.5474899999999</v>
      </c>
      <c r="J26" s="93">
        <v>3193.90022</v>
      </c>
      <c r="K26" s="66">
        <v>0</v>
      </c>
      <c r="L26" s="66">
        <v>0</v>
      </c>
      <c r="M26" s="66">
        <v>0</v>
      </c>
      <c r="N26" s="66">
        <v>10000</v>
      </c>
      <c r="O26" s="66">
        <v>0</v>
      </c>
      <c r="P26" s="103">
        <v>0</v>
      </c>
      <c r="Q26" s="26">
        <f>SUM(C26:P26)</f>
        <v>17907.83771</v>
      </c>
    </row>
    <row r="27" spans="1:18" s="6" customFormat="1" ht="20.25" customHeight="1" thickBot="1" x14ac:dyDescent="0.25">
      <c r="A27" s="133"/>
      <c r="B27" s="51" t="s">
        <v>28</v>
      </c>
      <c r="C27" s="76">
        <v>0</v>
      </c>
      <c r="D27" s="76">
        <v>0</v>
      </c>
      <c r="E27" s="76">
        <v>0</v>
      </c>
      <c r="F27" s="76">
        <v>0</v>
      </c>
      <c r="G27" s="76">
        <v>0</v>
      </c>
      <c r="H27" s="76">
        <v>0</v>
      </c>
      <c r="I27" s="76">
        <v>0</v>
      </c>
      <c r="J27" s="76">
        <v>0</v>
      </c>
      <c r="K27" s="76">
        <v>0</v>
      </c>
      <c r="L27" s="76">
        <v>0</v>
      </c>
      <c r="M27" s="76">
        <v>0</v>
      </c>
      <c r="N27" s="76">
        <v>0</v>
      </c>
      <c r="O27" s="108">
        <v>0</v>
      </c>
      <c r="P27" s="77">
        <v>0</v>
      </c>
      <c r="Q27" s="64">
        <v>0</v>
      </c>
    </row>
    <row r="28" spans="1:18" s="5" customFormat="1" ht="24" customHeight="1" x14ac:dyDescent="0.15">
      <c r="A28" s="124" t="s">
        <v>20</v>
      </c>
      <c r="B28" s="40" t="s">
        <v>1</v>
      </c>
      <c r="C28" s="35">
        <v>200</v>
      </c>
      <c r="D28" s="30">
        <v>6401.3006599999999</v>
      </c>
      <c r="E28" s="31">
        <v>18491.811000000002</v>
      </c>
      <c r="F28" s="30">
        <v>19831.518909999999</v>
      </c>
      <c r="G28" s="31">
        <v>28049.452079999999</v>
      </c>
      <c r="H28" s="31">
        <v>32557.91</v>
      </c>
      <c r="I28" s="31">
        <f t="shared" ref="I28:N28" si="4">I29+I30+I31</f>
        <v>15431.80082</v>
      </c>
      <c r="J28" s="31">
        <f>J29+J30+J31</f>
        <v>96384.458140000002</v>
      </c>
      <c r="K28" s="33">
        <f t="shared" si="4"/>
        <v>48460.934099999999</v>
      </c>
      <c r="L28" s="30">
        <f>L29+L30+L31+L32</f>
        <v>111126.49787000001</v>
      </c>
      <c r="M28" s="30">
        <f t="shared" si="4"/>
        <v>44231.356200000002</v>
      </c>
      <c r="N28" s="30">
        <f t="shared" si="4"/>
        <v>48437.738509999996</v>
      </c>
      <c r="O28" s="35">
        <f>O29+O30+O31</f>
        <v>61289</v>
      </c>
      <c r="P28" s="39">
        <f>P29+P30+P31+P32</f>
        <v>67771.600000000006</v>
      </c>
      <c r="Q28" s="19">
        <f t="shared" ref="Q28:Q38" si="5">SUM(C28:P28)</f>
        <v>598665.37829000002</v>
      </c>
    </row>
    <row r="29" spans="1:18" s="5" customFormat="1" ht="24" customHeight="1" x14ac:dyDescent="0.15">
      <c r="A29" s="125"/>
      <c r="B29" s="52" t="s">
        <v>17</v>
      </c>
      <c r="C29" s="55">
        <v>0</v>
      </c>
      <c r="D29" s="55">
        <v>4872</v>
      </c>
      <c r="E29" s="57">
        <v>0</v>
      </c>
      <c r="F29" s="55">
        <v>0</v>
      </c>
      <c r="G29" s="55">
        <v>0</v>
      </c>
      <c r="H29" s="57">
        <v>0</v>
      </c>
      <c r="I29" s="57">
        <v>0</v>
      </c>
      <c r="J29" s="57">
        <v>0</v>
      </c>
      <c r="K29" s="57">
        <v>0</v>
      </c>
      <c r="L29" s="55">
        <v>0</v>
      </c>
      <c r="M29" s="55">
        <v>0</v>
      </c>
      <c r="N29" s="55">
        <v>0</v>
      </c>
      <c r="O29" s="55">
        <v>0</v>
      </c>
      <c r="P29" s="28">
        <v>0</v>
      </c>
      <c r="Q29" s="26">
        <f t="shared" si="5"/>
        <v>4872</v>
      </c>
      <c r="R29" s="97"/>
    </row>
    <row r="30" spans="1:18" s="5" customFormat="1" ht="24" customHeight="1" x14ac:dyDescent="0.15">
      <c r="A30" s="125"/>
      <c r="B30" s="52" t="s">
        <v>18</v>
      </c>
      <c r="C30" s="55">
        <v>0</v>
      </c>
      <c r="D30" s="57">
        <v>0</v>
      </c>
      <c r="E30" s="57">
        <v>7893</v>
      </c>
      <c r="F30" s="55">
        <v>9537</v>
      </c>
      <c r="G30" s="53">
        <v>15860.89961</v>
      </c>
      <c r="H30" s="57">
        <v>16982</v>
      </c>
      <c r="I30" s="57">
        <v>11466</v>
      </c>
      <c r="J30" s="57">
        <v>71945.100000000006</v>
      </c>
      <c r="K30" s="57">
        <v>30595</v>
      </c>
      <c r="L30" s="55">
        <v>80252</v>
      </c>
      <c r="M30" s="55">
        <v>30642</v>
      </c>
      <c r="N30" s="55">
        <v>33900</v>
      </c>
      <c r="O30" s="55">
        <v>33900</v>
      </c>
      <c r="P30" s="28">
        <v>33900</v>
      </c>
      <c r="Q30" s="26">
        <f t="shared" si="5"/>
        <v>376872.99961</v>
      </c>
    </row>
    <row r="31" spans="1:18" s="5" customFormat="1" ht="24" customHeight="1" x14ac:dyDescent="0.15">
      <c r="A31" s="125"/>
      <c r="B31" s="52" t="s">
        <v>19</v>
      </c>
      <c r="C31" s="55">
        <v>200</v>
      </c>
      <c r="D31" s="53">
        <v>1529.3006600000001</v>
      </c>
      <c r="E31" s="78">
        <v>10598.811</v>
      </c>
      <c r="F31" s="53">
        <v>10294.518910000001</v>
      </c>
      <c r="G31" s="54">
        <v>12188.552470000001</v>
      </c>
      <c r="H31" s="78">
        <v>15575.91</v>
      </c>
      <c r="I31" s="54">
        <v>3965.8008199999999</v>
      </c>
      <c r="J31" s="54">
        <f>24439.35814</f>
        <v>24439.35814</v>
      </c>
      <c r="K31" s="78">
        <v>17865.934099999999</v>
      </c>
      <c r="L31" s="53">
        <f>30874.49787-139.228</f>
        <v>30735.26987</v>
      </c>
      <c r="M31" s="53">
        <v>13589.3562</v>
      </c>
      <c r="N31" s="53">
        <f>7951.9+6585.83851</f>
        <v>14537.738509999999</v>
      </c>
      <c r="O31" s="55">
        <v>27389</v>
      </c>
      <c r="P31" s="59">
        <v>33871.599999999999</v>
      </c>
      <c r="Q31" s="26">
        <f t="shared" si="5"/>
        <v>216781.15068000002</v>
      </c>
    </row>
    <row r="32" spans="1:18" s="5" customFormat="1" ht="24" customHeight="1" thickBot="1" x14ac:dyDescent="0.2">
      <c r="A32" s="126"/>
      <c r="B32" s="51" t="s">
        <v>28</v>
      </c>
      <c r="C32" s="62">
        <v>0</v>
      </c>
      <c r="D32" s="62">
        <v>0</v>
      </c>
      <c r="E32" s="80">
        <v>0</v>
      </c>
      <c r="F32" s="62">
        <v>0</v>
      </c>
      <c r="G32" s="80">
        <v>0</v>
      </c>
      <c r="H32" s="80">
        <v>0</v>
      </c>
      <c r="I32" s="80">
        <v>0</v>
      </c>
      <c r="J32" s="80">
        <v>0</v>
      </c>
      <c r="K32" s="80">
        <v>0</v>
      </c>
      <c r="L32" s="62">
        <v>139.22800000000001</v>
      </c>
      <c r="M32" s="63">
        <v>0</v>
      </c>
      <c r="N32" s="62">
        <v>0</v>
      </c>
      <c r="O32" s="62">
        <v>0</v>
      </c>
      <c r="P32" s="104">
        <v>0</v>
      </c>
      <c r="Q32" s="64">
        <f t="shared" si="5"/>
        <v>139.22800000000001</v>
      </c>
    </row>
    <row r="33" spans="1:18" s="5" customFormat="1" ht="24" customHeight="1" x14ac:dyDescent="0.15">
      <c r="A33" s="124" t="s">
        <v>27</v>
      </c>
      <c r="B33" s="40" t="s">
        <v>1</v>
      </c>
      <c r="C33" s="35">
        <v>0</v>
      </c>
      <c r="D33" s="35">
        <v>0</v>
      </c>
      <c r="E33" s="35">
        <v>0</v>
      </c>
      <c r="F33" s="35">
        <v>0</v>
      </c>
      <c r="G33" s="35">
        <v>0</v>
      </c>
      <c r="H33" s="35">
        <v>0</v>
      </c>
      <c r="I33" s="35">
        <v>0</v>
      </c>
      <c r="J33" s="35">
        <v>0</v>
      </c>
      <c r="K33" s="35">
        <v>0</v>
      </c>
      <c r="L33" s="35">
        <v>0</v>
      </c>
      <c r="M33" s="35">
        <f>M36+M37+M34+M35</f>
        <v>1127</v>
      </c>
      <c r="N33" s="30">
        <f>N34+N35+N36+N37</f>
        <v>83.207539999999995</v>
      </c>
      <c r="O33" s="35">
        <v>0</v>
      </c>
      <c r="P33" s="39">
        <v>0</v>
      </c>
      <c r="Q33" s="19">
        <f>SUM(C33:P33)</f>
        <v>1210.2075399999999</v>
      </c>
    </row>
    <row r="34" spans="1:18" s="5" customFormat="1" ht="24" customHeight="1" x14ac:dyDescent="0.15">
      <c r="A34" s="125"/>
      <c r="B34" s="52" t="s">
        <v>17</v>
      </c>
      <c r="C34" s="55">
        <v>0</v>
      </c>
      <c r="D34" s="55">
        <v>0</v>
      </c>
      <c r="E34" s="55">
        <v>0</v>
      </c>
      <c r="F34" s="55">
        <v>0</v>
      </c>
      <c r="G34" s="55">
        <v>0</v>
      </c>
      <c r="H34" s="55">
        <v>0</v>
      </c>
      <c r="I34" s="55">
        <v>0</v>
      </c>
      <c r="J34" s="55">
        <v>0</v>
      </c>
      <c r="K34" s="55">
        <v>0</v>
      </c>
      <c r="L34" s="55">
        <v>0</v>
      </c>
      <c r="M34" s="55">
        <v>0</v>
      </c>
      <c r="N34" s="55">
        <v>0</v>
      </c>
      <c r="O34" s="55">
        <v>0</v>
      </c>
      <c r="P34" s="28">
        <v>0</v>
      </c>
      <c r="Q34" s="112">
        <f t="shared" si="5"/>
        <v>0</v>
      </c>
    </row>
    <row r="35" spans="1:18" s="5" customFormat="1" ht="24" customHeight="1" x14ac:dyDescent="0.15">
      <c r="A35" s="125"/>
      <c r="B35" s="52" t="s">
        <v>18</v>
      </c>
      <c r="C35" s="55">
        <v>0</v>
      </c>
      <c r="D35" s="55">
        <v>0</v>
      </c>
      <c r="E35" s="55">
        <v>0</v>
      </c>
      <c r="F35" s="55">
        <v>0</v>
      </c>
      <c r="G35" s="55">
        <v>0</v>
      </c>
      <c r="H35" s="55">
        <v>0</v>
      </c>
      <c r="I35" s="55">
        <v>0</v>
      </c>
      <c r="J35" s="55">
        <v>0</v>
      </c>
      <c r="K35" s="55">
        <v>0</v>
      </c>
      <c r="L35" s="55">
        <v>0</v>
      </c>
      <c r="M35" s="55">
        <v>0</v>
      </c>
      <c r="N35" s="53">
        <v>57.957569999999997</v>
      </c>
      <c r="O35" s="55">
        <v>0</v>
      </c>
      <c r="P35" s="28">
        <v>0</v>
      </c>
      <c r="Q35" s="26">
        <f t="shared" si="5"/>
        <v>57.957569999999997</v>
      </c>
    </row>
    <row r="36" spans="1:18" s="5" customFormat="1" ht="24" customHeight="1" x14ac:dyDescent="0.15">
      <c r="A36" s="125"/>
      <c r="B36" s="52" t="s">
        <v>19</v>
      </c>
      <c r="C36" s="55">
        <v>0</v>
      </c>
      <c r="D36" s="55">
        <v>0</v>
      </c>
      <c r="E36" s="55">
        <v>0</v>
      </c>
      <c r="F36" s="55">
        <v>0</v>
      </c>
      <c r="G36" s="55">
        <v>0</v>
      </c>
      <c r="H36" s="55">
        <v>0</v>
      </c>
      <c r="I36" s="55">
        <v>0</v>
      </c>
      <c r="J36" s="55">
        <v>0</v>
      </c>
      <c r="K36" s="55">
        <v>0</v>
      </c>
      <c r="L36" s="55">
        <v>0</v>
      </c>
      <c r="M36" s="53">
        <v>563.5</v>
      </c>
      <c r="N36" s="53">
        <v>25.249970000000001</v>
      </c>
      <c r="O36" s="55">
        <v>0</v>
      </c>
      <c r="P36" s="28">
        <v>0</v>
      </c>
      <c r="Q36" s="26">
        <f t="shared" si="5"/>
        <v>588.74996999999996</v>
      </c>
      <c r="R36" s="97"/>
    </row>
    <row r="37" spans="1:18" s="5" customFormat="1" ht="24" customHeight="1" thickBot="1" x14ac:dyDescent="0.2">
      <c r="A37" s="126"/>
      <c r="B37" s="88" t="s">
        <v>28</v>
      </c>
      <c r="C37" s="56">
        <v>0</v>
      </c>
      <c r="D37" s="56">
        <v>0</v>
      </c>
      <c r="E37" s="56">
        <v>0</v>
      </c>
      <c r="F37" s="56">
        <v>0</v>
      </c>
      <c r="G37" s="56">
        <v>0</v>
      </c>
      <c r="H37" s="56">
        <v>0</v>
      </c>
      <c r="I37" s="56">
        <v>0</v>
      </c>
      <c r="J37" s="56">
        <v>0</v>
      </c>
      <c r="K37" s="56">
        <v>0</v>
      </c>
      <c r="L37" s="56">
        <v>0</v>
      </c>
      <c r="M37" s="92">
        <v>563.5</v>
      </c>
      <c r="N37" s="56">
        <v>0</v>
      </c>
      <c r="O37" s="56">
        <v>0</v>
      </c>
      <c r="P37" s="98">
        <v>0</v>
      </c>
      <c r="Q37" s="27">
        <f t="shared" si="5"/>
        <v>563.5</v>
      </c>
    </row>
    <row r="38" spans="1:18" s="5" customFormat="1" ht="24" customHeight="1" x14ac:dyDescent="0.15">
      <c r="A38" s="124" t="s">
        <v>21</v>
      </c>
      <c r="B38" s="40" t="s">
        <v>1</v>
      </c>
      <c r="C38" s="34">
        <v>0</v>
      </c>
      <c r="D38" s="34">
        <v>0</v>
      </c>
      <c r="E38" s="34">
        <v>11999.816000000001</v>
      </c>
      <c r="F38" s="34">
        <v>5552.7669999999998</v>
      </c>
      <c r="G38" s="35">
        <v>5000</v>
      </c>
      <c r="H38" s="35">
        <v>7000</v>
      </c>
      <c r="I38" s="35">
        <v>14031</v>
      </c>
      <c r="J38" s="35">
        <v>14600</v>
      </c>
      <c r="K38" s="32">
        <v>18769.372200000002</v>
      </c>
      <c r="L38" s="30">
        <f>L39+L40+L41</f>
        <v>18952.401279999998</v>
      </c>
      <c r="M38" s="35">
        <f>M39+M40+M41</f>
        <v>18000</v>
      </c>
      <c r="N38" s="110">
        <v>18000</v>
      </c>
      <c r="O38" s="35">
        <v>0</v>
      </c>
      <c r="P38" s="39">
        <v>0</v>
      </c>
      <c r="Q38" s="19">
        <f t="shared" si="5"/>
        <v>131905.35647999999</v>
      </c>
    </row>
    <row r="39" spans="1:18" s="5" customFormat="1" ht="24" customHeight="1" x14ac:dyDescent="0.15">
      <c r="A39" s="125"/>
      <c r="B39" s="52" t="s">
        <v>17</v>
      </c>
      <c r="C39" s="57">
        <v>0</v>
      </c>
      <c r="D39" s="78">
        <v>0</v>
      </c>
      <c r="E39" s="78">
        <v>0</v>
      </c>
      <c r="F39" s="78">
        <v>0</v>
      </c>
      <c r="G39" s="58">
        <v>0</v>
      </c>
      <c r="H39" s="58">
        <v>0</v>
      </c>
      <c r="I39" s="58">
        <v>0</v>
      </c>
      <c r="J39" s="58">
        <v>0</v>
      </c>
      <c r="K39" s="58">
        <v>0</v>
      </c>
      <c r="L39" s="58">
        <v>0</v>
      </c>
      <c r="M39" s="58">
        <v>0</v>
      </c>
      <c r="N39" s="58">
        <v>0</v>
      </c>
      <c r="O39" s="55">
        <v>0</v>
      </c>
      <c r="P39" s="28">
        <v>0</v>
      </c>
      <c r="Q39" s="112">
        <f t="shared" ref="Q39:Q40" si="6">SUM(C39:N39)</f>
        <v>0</v>
      </c>
    </row>
    <row r="40" spans="1:18" s="5" customFormat="1" ht="24" customHeight="1" x14ac:dyDescent="0.15">
      <c r="A40" s="125"/>
      <c r="B40" s="52" t="s">
        <v>18</v>
      </c>
      <c r="C40" s="57">
        <v>0</v>
      </c>
      <c r="D40" s="78">
        <v>0</v>
      </c>
      <c r="E40" s="78">
        <v>0</v>
      </c>
      <c r="F40" s="58">
        <v>0</v>
      </c>
      <c r="G40" s="58">
        <v>0</v>
      </c>
      <c r="H40" s="58">
        <v>0</v>
      </c>
      <c r="I40" s="58">
        <v>0</v>
      </c>
      <c r="J40" s="58">
        <v>0</v>
      </c>
      <c r="K40" s="58">
        <v>0</v>
      </c>
      <c r="L40" s="58">
        <v>0</v>
      </c>
      <c r="M40" s="58">
        <v>0</v>
      </c>
      <c r="N40" s="58">
        <v>0</v>
      </c>
      <c r="O40" s="55">
        <v>0</v>
      </c>
      <c r="P40" s="28">
        <v>0</v>
      </c>
      <c r="Q40" s="112">
        <f t="shared" si="6"/>
        <v>0</v>
      </c>
    </row>
    <row r="41" spans="1:18" s="5" customFormat="1" ht="24" customHeight="1" x14ac:dyDescent="0.15">
      <c r="A41" s="125"/>
      <c r="B41" s="52" t="s">
        <v>19</v>
      </c>
      <c r="C41" s="57">
        <v>0</v>
      </c>
      <c r="D41" s="57">
        <v>0</v>
      </c>
      <c r="E41" s="57">
        <v>11999.816000000001</v>
      </c>
      <c r="F41" s="57">
        <v>5552.7669999999998</v>
      </c>
      <c r="G41" s="55">
        <v>5000</v>
      </c>
      <c r="H41" s="55">
        <v>7000</v>
      </c>
      <c r="I41" s="55">
        <v>14031</v>
      </c>
      <c r="J41" s="55">
        <v>14600</v>
      </c>
      <c r="K41" s="58">
        <f>K38</f>
        <v>18769.372200000002</v>
      </c>
      <c r="L41" s="53">
        <v>18952.401279999998</v>
      </c>
      <c r="M41" s="82">
        <v>18000</v>
      </c>
      <c r="N41" s="82">
        <v>18000</v>
      </c>
      <c r="O41" s="55">
        <v>0</v>
      </c>
      <c r="P41" s="28">
        <v>0</v>
      </c>
      <c r="Q41" s="26">
        <f>SUM(C41:P41)</f>
        <v>131905.35647999999</v>
      </c>
    </row>
    <row r="42" spans="1:18" s="81" customFormat="1" ht="24" customHeight="1" thickBot="1" x14ac:dyDescent="0.2">
      <c r="A42" s="126"/>
      <c r="B42" s="88" t="s">
        <v>28</v>
      </c>
      <c r="C42" s="89">
        <v>0</v>
      </c>
      <c r="D42" s="117">
        <v>0</v>
      </c>
      <c r="E42" s="117">
        <v>0</v>
      </c>
      <c r="F42" s="117">
        <v>0</v>
      </c>
      <c r="G42" s="91">
        <v>0</v>
      </c>
      <c r="H42" s="91">
        <v>0</v>
      </c>
      <c r="I42" s="91">
        <v>0</v>
      </c>
      <c r="J42" s="91">
        <v>0</v>
      </c>
      <c r="K42" s="91">
        <v>0</v>
      </c>
      <c r="L42" s="91">
        <v>0</v>
      </c>
      <c r="M42" s="91">
        <v>0</v>
      </c>
      <c r="N42" s="91">
        <v>0</v>
      </c>
      <c r="O42" s="90">
        <v>0</v>
      </c>
      <c r="P42" s="116">
        <v>0</v>
      </c>
      <c r="Q42" s="95">
        <f t="shared" ref="Q42" si="7">SUM(C42:O42)</f>
        <v>0</v>
      </c>
    </row>
    <row r="43" spans="1:18" s="2" customFormat="1" ht="24" customHeight="1" x14ac:dyDescent="0.25">
      <c r="A43" s="127" t="s">
        <v>3</v>
      </c>
      <c r="B43" s="42" t="s">
        <v>1</v>
      </c>
      <c r="C43" s="7">
        <f>C44+C45+C46</f>
        <v>54117</v>
      </c>
      <c r="D43" s="7">
        <f t="shared" ref="D43:H43" si="8">SUM(D44:D46)</f>
        <v>36429.87066</v>
      </c>
      <c r="E43" s="7">
        <f t="shared" si="8"/>
        <v>69089.016999999993</v>
      </c>
      <c r="F43" s="7">
        <f t="shared" si="8"/>
        <v>144551.27942000001</v>
      </c>
      <c r="G43" s="7">
        <f t="shared" si="8"/>
        <v>58758.952080000003</v>
      </c>
      <c r="H43" s="7">
        <f t="shared" si="8"/>
        <v>42658.3</v>
      </c>
      <c r="I43" s="7">
        <f>SUM(I44:I46)</f>
        <v>47794.348310000001</v>
      </c>
      <c r="J43" s="8">
        <f>J44+J45+J46</f>
        <v>173028.29707</v>
      </c>
      <c r="K43" s="49">
        <f>K13+K28+K38</f>
        <v>237079.42630000002</v>
      </c>
      <c r="L43" s="47">
        <f>L44+L45+L46+L47</f>
        <v>238778.44915</v>
      </c>
      <c r="M43" s="8">
        <f>M45+M46+M44+M47</f>
        <v>79137.64592000001</v>
      </c>
      <c r="N43" s="15">
        <f>N45+N46</f>
        <v>150286.94605</v>
      </c>
      <c r="O43" s="7">
        <f>O13+O28+O38</f>
        <v>137635</v>
      </c>
      <c r="P43" s="105">
        <f>P44+P45+P46+P47</f>
        <v>164181.1</v>
      </c>
      <c r="Q43" s="19">
        <f>SUM(C43:P43)</f>
        <v>1633525.6319600001</v>
      </c>
      <c r="R43" s="84"/>
    </row>
    <row r="44" spans="1:18" s="3" customFormat="1" ht="24" customHeight="1" x14ac:dyDescent="0.25">
      <c r="A44" s="128"/>
      <c r="B44" s="43" t="s">
        <v>17</v>
      </c>
      <c r="C44" s="21">
        <v>0</v>
      </c>
      <c r="D44" s="21">
        <v>23260.68</v>
      </c>
      <c r="E44" s="87">
        <v>0</v>
      </c>
      <c r="F44" s="20">
        <v>0</v>
      </c>
      <c r="G44" s="20">
        <v>0</v>
      </c>
      <c r="H44" s="20">
        <v>0</v>
      </c>
      <c r="I44" s="20">
        <v>0</v>
      </c>
      <c r="J44" s="20">
        <v>0</v>
      </c>
      <c r="K44" s="20">
        <v>0</v>
      </c>
      <c r="L44" s="113">
        <v>0</v>
      </c>
      <c r="M44" s="20">
        <v>0</v>
      </c>
      <c r="N44" s="114">
        <v>0</v>
      </c>
      <c r="O44" s="20">
        <v>0</v>
      </c>
      <c r="P44" s="115">
        <f>0</f>
        <v>0</v>
      </c>
      <c r="Q44" s="26">
        <f>SUM(C44:P44)</f>
        <v>23260.68</v>
      </c>
      <c r="R44" s="85"/>
    </row>
    <row r="45" spans="1:18" s="3" customFormat="1" ht="24" customHeight="1" x14ac:dyDescent="0.25">
      <c r="A45" s="128"/>
      <c r="B45" s="43" t="s">
        <v>18</v>
      </c>
      <c r="C45" s="21">
        <f>C40+C35+C30+C25+C20</f>
        <v>51221</v>
      </c>
      <c r="D45" s="21">
        <v>10129</v>
      </c>
      <c r="E45" s="22">
        <v>44560</v>
      </c>
      <c r="F45" s="21">
        <v>122741</v>
      </c>
      <c r="G45" s="24">
        <v>40261.89961</v>
      </c>
      <c r="H45" s="22">
        <v>19927</v>
      </c>
      <c r="I45" s="22">
        <v>25366</v>
      </c>
      <c r="J45" s="22">
        <v>119756</v>
      </c>
      <c r="K45" s="22">
        <f>K40+K30+K25+K15</f>
        <v>162983.70000000001</v>
      </c>
      <c r="L45" s="69">
        <f>L15+L30</f>
        <v>165037.4</v>
      </c>
      <c r="M45" s="24">
        <f>M30+M25+M35+M20</f>
        <v>42949.84592</v>
      </c>
      <c r="N45" s="68">
        <f>N30+N15+N35</f>
        <v>104034.95757</v>
      </c>
      <c r="O45" s="86">
        <f>O15+O30+O40</f>
        <v>106427</v>
      </c>
      <c r="P45" s="106">
        <f>P40+P35+P30+P25+P20</f>
        <v>125489</v>
      </c>
      <c r="Q45" s="26">
        <f>SUM(C45:P45)</f>
        <v>1140883.8031000001</v>
      </c>
      <c r="R45" s="85"/>
    </row>
    <row r="46" spans="1:18" s="3" customFormat="1" ht="24" customHeight="1" x14ac:dyDescent="0.25">
      <c r="A46" s="128"/>
      <c r="B46" s="43" t="s">
        <v>19</v>
      </c>
      <c r="C46" s="21">
        <f>C16+C31+C36+C41</f>
        <v>2896</v>
      </c>
      <c r="D46" s="86">
        <v>3040.1906600000002</v>
      </c>
      <c r="E46" s="24">
        <v>24529.017</v>
      </c>
      <c r="F46" s="86">
        <v>21810.279419999999</v>
      </c>
      <c r="G46" s="24">
        <v>18497.052469999999</v>
      </c>
      <c r="H46" s="22">
        <v>22731.3</v>
      </c>
      <c r="I46" s="24">
        <f>I41+I36+I31+I26+I21</f>
        <v>22428.348310000001</v>
      </c>
      <c r="J46" s="24">
        <f>53272.29707</f>
        <v>53272.297070000001</v>
      </c>
      <c r="K46" s="87">
        <f>K41+K31+K26+K16</f>
        <v>74095.726299999995</v>
      </c>
      <c r="L46" s="69">
        <f>L41+L31+L16</f>
        <v>73601.821150000003</v>
      </c>
      <c r="M46" s="24">
        <f>M41+M31+M26+M36+M21</f>
        <v>35624.300000000003</v>
      </c>
      <c r="N46" s="86">
        <f>N41+N31+N16+N36</f>
        <v>46251.988479999993</v>
      </c>
      <c r="O46" s="86">
        <f>O16+O31+O41</f>
        <v>31208</v>
      </c>
      <c r="P46" s="106">
        <f>P41+P31+P36+P26+P21</f>
        <v>38692.1</v>
      </c>
      <c r="Q46" s="26">
        <f>SUM(C46:P46)</f>
        <v>468678.42085999995</v>
      </c>
      <c r="R46" s="85"/>
    </row>
    <row r="47" spans="1:18" s="83" customFormat="1" ht="24" customHeight="1" thickBot="1" x14ac:dyDescent="0.3">
      <c r="A47" s="129"/>
      <c r="B47" s="41" t="s">
        <v>28</v>
      </c>
      <c r="C47" s="18">
        <v>0</v>
      </c>
      <c r="D47" s="23">
        <v>0</v>
      </c>
      <c r="E47" s="25">
        <v>0</v>
      </c>
      <c r="F47" s="23">
        <v>0</v>
      </c>
      <c r="G47" s="25">
        <v>0</v>
      </c>
      <c r="H47" s="17">
        <v>0</v>
      </c>
      <c r="I47" s="25">
        <v>0</v>
      </c>
      <c r="J47" s="25">
        <v>0</v>
      </c>
      <c r="K47" s="29">
        <v>0</v>
      </c>
      <c r="L47" s="48">
        <f>L32</f>
        <v>139.22800000000001</v>
      </c>
      <c r="M47" s="25">
        <f>M42+M37+M32+M27+M22</f>
        <v>563.5</v>
      </c>
      <c r="N47" s="23">
        <v>0</v>
      </c>
      <c r="O47" s="23">
        <v>0</v>
      </c>
      <c r="P47" s="107">
        <v>0</v>
      </c>
      <c r="Q47" s="27">
        <f>SUM(C47:P47)</f>
        <v>702.72800000000007</v>
      </c>
    </row>
    <row r="48" spans="1:18" x14ac:dyDescent="0.25">
      <c r="C48" s="36"/>
      <c r="N48" s="12"/>
      <c r="R48" s="12"/>
    </row>
    <row r="49" spans="3:17" x14ac:dyDescent="0.25">
      <c r="C49" s="16"/>
      <c r="K49" s="11"/>
      <c r="L49" s="46"/>
      <c r="M49" s="46"/>
      <c r="N49" s="11"/>
      <c r="O49" s="11"/>
      <c r="P49" s="11"/>
      <c r="Q49" s="14"/>
    </row>
    <row r="50" spans="3:17" x14ac:dyDescent="0.25">
      <c r="K50" s="13"/>
      <c r="L50" s="12"/>
      <c r="N50" s="13"/>
      <c r="O50" s="12"/>
      <c r="P50" s="12"/>
      <c r="Q50" s="14"/>
    </row>
    <row r="51" spans="3:17" x14ac:dyDescent="0.25">
      <c r="N51" s="12"/>
      <c r="O51" s="12"/>
      <c r="P51" s="12"/>
    </row>
    <row r="52" spans="3:17" x14ac:dyDescent="0.25">
      <c r="N52" s="12"/>
      <c r="O52" s="12"/>
      <c r="P52" s="12"/>
    </row>
  </sheetData>
  <mergeCells count="27">
    <mergeCell ref="J2:Q4"/>
    <mergeCell ref="Q8:Q11"/>
    <mergeCell ref="A8:A11"/>
    <mergeCell ref="O10:O11"/>
    <mergeCell ref="B8:B11"/>
    <mergeCell ref="C10:C11"/>
    <mergeCell ref="D10:D11"/>
    <mergeCell ref="E10:E11"/>
    <mergeCell ref="F10:F11"/>
    <mergeCell ref="G10:G11"/>
    <mergeCell ref="H10:H11"/>
    <mergeCell ref="N10:N11"/>
    <mergeCell ref="I10:I11"/>
    <mergeCell ref="J10:J11"/>
    <mergeCell ref="K10:K11"/>
    <mergeCell ref="C8:P9"/>
    <mergeCell ref="A38:A42"/>
    <mergeCell ref="A43:A47"/>
    <mergeCell ref="A13:A17"/>
    <mergeCell ref="A18:A22"/>
    <mergeCell ref="A23:A27"/>
    <mergeCell ref="A28:A32"/>
    <mergeCell ref="P5:Q5"/>
    <mergeCell ref="P10:P11"/>
    <mergeCell ref="L10:L11"/>
    <mergeCell ref="M10:M11"/>
    <mergeCell ref="A33:A37"/>
  </mergeCells>
  <printOptions horizontalCentered="1"/>
  <pageMargins left="0.39370078740157483" right="0.39370078740157483" top="0.59055118110236227" bottom="0.39370078740157483" header="0.31496062992125984" footer="0.31496062992125984"/>
  <pageSetup paperSize="9" scale="55" fitToHeight="2" orientation="landscape" r:id="rId1"/>
  <headerFooter scaleWithDoc="0" alignWithMargins="0">
    <evenHeader>&amp;C4</evenHeader>
    <firstHeader>&amp;C3</firstHeader>
  </headerFooter>
  <rowBreaks count="1" manualBreakCount="1">
    <brk id="37" max="16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2025-07-28T08:47:44Z</dcterms:modified>
</cp:coreProperties>
</file>